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080" windowWidth="16380" windowHeight="7110" activeTab="5"/>
  </bookViews>
  <sheets>
    <sheet name="Raport" sheetId="8" r:id="rId1"/>
    <sheet name="Status Produktów" sheetId="12" r:id="rId2"/>
    <sheet name="Zaawansowanie %-old" sheetId="11" state="hidden" r:id="rId3"/>
    <sheet name="Załączniki" sheetId="14" r:id="rId4"/>
    <sheet name="Slowniki" sheetId="10" r:id="rId5"/>
    <sheet name="Harmonogram SOOŚ PZRP" sheetId="16" r:id="rId6"/>
  </sheets>
  <definedNames>
    <definedName name="_xlnm._FilterDatabase" localSheetId="1" hidden="1">'Status Produktów'!$A$2:$H$18</definedName>
    <definedName name="harmPZRP">#REF!</definedName>
    <definedName name="harmSOOSPZRP">'Harmonogram SOOŚ PZRP'!$A$2:$H$61</definedName>
    <definedName name="_xlnm.Print_Area" localSheetId="0">Raport!$A$1:$B$48</definedName>
    <definedName name="Statusy">Slowniki!$A$2:$A$5</definedName>
    <definedName name="_xlnm.Print_Titles" localSheetId="0">Raport!$1:$1</definedName>
  </definedNames>
  <calcPr calcId="145621"/>
</workbook>
</file>

<file path=xl/calcChain.xml><?xml version="1.0" encoding="utf-8"?>
<calcChain xmlns="http://schemas.openxmlformats.org/spreadsheetml/2006/main">
  <c r="G3" i="12" l="1"/>
  <c r="AD8" i="12" l="1"/>
  <c r="AD9" i="12"/>
  <c r="AN35" i="12" l="1"/>
  <c r="AN33" i="12"/>
  <c r="AN31" i="12"/>
  <c r="AN30" i="12"/>
  <c r="AN28" i="12"/>
  <c r="AN27" i="12"/>
  <c r="AN26" i="12"/>
  <c r="AN25" i="12"/>
  <c r="AN24" i="12"/>
  <c r="AO24" i="12" s="1"/>
  <c r="AN22" i="12"/>
  <c r="AN21" i="12"/>
  <c r="AN18" i="12"/>
  <c r="AN17" i="12"/>
  <c r="AN16" i="12"/>
  <c r="AO16" i="12" s="1"/>
  <c r="AN15" i="12"/>
  <c r="AN14" i="12"/>
  <c r="AN13" i="12"/>
  <c r="AN12" i="12"/>
  <c r="AN11" i="12"/>
  <c r="AN10" i="12"/>
  <c r="AN9" i="12"/>
  <c r="AN8" i="12"/>
  <c r="AN6" i="12"/>
  <c r="AM6" i="12"/>
  <c r="AM35" i="12"/>
  <c r="AM33" i="12"/>
  <c r="AP33" i="12" s="1"/>
  <c r="AM31" i="12"/>
  <c r="AM30" i="12"/>
  <c r="AM28" i="12"/>
  <c r="AM27" i="12"/>
  <c r="AM26" i="12"/>
  <c r="AM25" i="12"/>
  <c r="AM24" i="12"/>
  <c r="AM22" i="12"/>
  <c r="AM21" i="12"/>
  <c r="AM18" i="12"/>
  <c r="AM17" i="12"/>
  <c r="AM15" i="12"/>
  <c r="AM14" i="12"/>
  <c r="AM13" i="12"/>
  <c r="AM12" i="12"/>
  <c r="AM11" i="12"/>
  <c r="AM10" i="12"/>
  <c r="AM9" i="12"/>
  <c r="AM8" i="12"/>
  <c r="AD6" i="12"/>
  <c r="AP35" i="12" l="1"/>
  <c r="AP8" i="12"/>
  <c r="AP12" i="12"/>
  <c r="AP17" i="12"/>
  <c r="AP22" i="12"/>
  <c r="AP27" i="12"/>
  <c r="AP15" i="12"/>
  <c r="AP24" i="12"/>
  <c r="AR24" i="12" s="1"/>
  <c r="AP28" i="12"/>
  <c r="AP11" i="12"/>
  <c r="AP9" i="12"/>
  <c r="AP13" i="12"/>
  <c r="AP18" i="12"/>
  <c r="AP25" i="12"/>
  <c r="AP30" i="12"/>
  <c r="AP10" i="12"/>
  <c r="AP14" i="12"/>
  <c r="AP21" i="12"/>
  <c r="AP26" i="12"/>
  <c r="AP31" i="12"/>
  <c r="AP6" i="12"/>
  <c r="AU24" i="12" l="1"/>
  <c r="AT24" i="12"/>
  <c r="AS24" i="12"/>
  <c r="J3" i="16" l="1"/>
  <c r="K3" i="16"/>
  <c r="J4" i="16"/>
  <c r="K4" i="16"/>
  <c r="J5" i="16"/>
  <c r="K5" i="16"/>
  <c r="J6" i="16"/>
  <c r="K6" i="16"/>
  <c r="J7" i="16"/>
  <c r="K7" i="16"/>
  <c r="J8" i="16"/>
  <c r="K8" i="16"/>
  <c r="J9" i="16"/>
  <c r="K9" i="16"/>
  <c r="J10" i="16"/>
  <c r="K10" i="16"/>
  <c r="J11" i="16"/>
  <c r="K11" i="16"/>
  <c r="J12" i="16"/>
  <c r="K12" i="16"/>
  <c r="J13" i="16"/>
  <c r="K13" i="16"/>
  <c r="J14" i="16"/>
  <c r="K14" i="16"/>
  <c r="J15" i="16"/>
  <c r="K15" i="16"/>
  <c r="J16" i="16"/>
  <c r="K16" i="16"/>
  <c r="J17" i="16"/>
  <c r="K17" i="16"/>
  <c r="J18" i="16"/>
  <c r="K18" i="16"/>
  <c r="J19" i="16"/>
  <c r="K19" i="16"/>
  <c r="J20" i="16"/>
  <c r="K20" i="16"/>
  <c r="J21" i="16"/>
  <c r="K21" i="16"/>
  <c r="J22" i="16"/>
  <c r="K22" i="16"/>
  <c r="J23" i="16"/>
  <c r="K23" i="16"/>
  <c r="J24" i="16"/>
  <c r="K24" i="16"/>
  <c r="J25" i="16"/>
  <c r="K25" i="16"/>
  <c r="J26" i="16"/>
  <c r="K26" i="16"/>
  <c r="J27" i="16"/>
  <c r="K27" i="16"/>
  <c r="J28" i="16"/>
  <c r="K28" i="16"/>
  <c r="J29" i="16"/>
  <c r="K29" i="16"/>
  <c r="J30" i="16"/>
  <c r="K30" i="16"/>
  <c r="J31" i="16"/>
  <c r="K31" i="16"/>
  <c r="J32" i="16"/>
  <c r="K32" i="16"/>
  <c r="J33" i="16"/>
  <c r="K33" i="16"/>
  <c r="J34" i="16"/>
  <c r="K34" i="16"/>
  <c r="J35" i="16"/>
  <c r="K35" i="16"/>
  <c r="J36" i="16"/>
  <c r="K36" i="16"/>
  <c r="J37" i="16"/>
  <c r="K37" i="16"/>
  <c r="J38" i="16"/>
  <c r="K38" i="16"/>
  <c r="J39" i="16"/>
  <c r="K39" i="16"/>
  <c r="J40" i="16"/>
  <c r="K40" i="16"/>
  <c r="J41" i="16"/>
  <c r="K41" i="16"/>
  <c r="J42" i="16"/>
  <c r="K42" i="16"/>
  <c r="J43" i="16"/>
  <c r="K43" i="16"/>
  <c r="J44" i="16"/>
  <c r="K44" i="16"/>
  <c r="J45" i="16"/>
  <c r="K45" i="16"/>
  <c r="J46" i="16"/>
  <c r="K46" i="16"/>
  <c r="J47" i="16"/>
  <c r="K47" i="16"/>
  <c r="J48" i="16"/>
  <c r="K48" i="16"/>
  <c r="J49" i="16"/>
  <c r="K49" i="16"/>
  <c r="J50" i="16"/>
  <c r="K50" i="16"/>
  <c r="J51" i="16"/>
  <c r="K51" i="16"/>
  <c r="J52" i="16"/>
  <c r="K52" i="16"/>
  <c r="J53" i="16"/>
  <c r="K53" i="16"/>
  <c r="J54" i="16"/>
  <c r="K54" i="16"/>
  <c r="J55" i="16"/>
  <c r="K55" i="16"/>
  <c r="J56" i="16"/>
  <c r="K56" i="16"/>
  <c r="J57" i="16"/>
  <c r="K57" i="16"/>
  <c r="J58" i="16"/>
  <c r="K58" i="16"/>
  <c r="J59" i="16"/>
  <c r="K59" i="16"/>
  <c r="J60" i="16"/>
  <c r="K60" i="16"/>
  <c r="J61" i="16"/>
  <c r="K61" i="16"/>
  <c r="K2" i="16"/>
  <c r="J2" i="16"/>
  <c r="K35" i="12" l="1"/>
  <c r="AO35" i="12" s="1"/>
  <c r="AR35" i="12" s="1"/>
  <c r="K33" i="12"/>
  <c r="AO33" i="12" s="1"/>
  <c r="AR33" i="12" s="1"/>
  <c r="K31" i="12"/>
  <c r="AO31" i="12" s="1"/>
  <c r="AR31" i="12" s="1"/>
  <c r="K30" i="12"/>
  <c r="AO30" i="12" s="1"/>
  <c r="AR30" i="12" s="1"/>
  <c r="K28" i="12"/>
  <c r="AO28" i="12" s="1"/>
  <c r="AR28" i="12" s="1"/>
  <c r="K27" i="12"/>
  <c r="AO27" i="12" s="1"/>
  <c r="AR27" i="12" s="1"/>
  <c r="K26" i="12"/>
  <c r="AO26" i="12" s="1"/>
  <c r="AR26" i="12" s="1"/>
  <c r="K25" i="12"/>
  <c r="AO25" i="12" s="1"/>
  <c r="AR25" i="12" s="1"/>
  <c r="K22" i="12"/>
  <c r="AO22" i="12" s="1"/>
  <c r="AR22" i="12" s="1"/>
  <c r="K21" i="12"/>
  <c r="AO21" i="12" s="1"/>
  <c r="AR21" i="12" s="1"/>
  <c r="K18" i="12"/>
  <c r="AO18" i="12" s="1"/>
  <c r="AR18" i="12" s="1"/>
  <c r="K17" i="12"/>
  <c r="AO17" i="12" s="1"/>
  <c r="AR17" i="12" s="1"/>
  <c r="K15" i="12"/>
  <c r="AO15" i="12" s="1"/>
  <c r="AR15" i="12" s="1"/>
  <c r="K14" i="12"/>
  <c r="AO14" i="12" s="1"/>
  <c r="AR14" i="12" s="1"/>
  <c r="K13" i="12"/>
  <c r="AO13" i="12" s="1"/>
  <c r="AR13" i="12" s="1"/>
  <c r="K12" i="12"/>
  <c r="AO12" i="12" s="1"/>
  <c r="AR12" i="12" s="1"/>
  <c r="K11" i="12"/>
  <c r="AO11" i="12" s="1"/>
  <c r="AR11" i="12" s="1"/>
  <c r="K10" i="12"/>
  <c r="AO10" i="12" s="1"/>
  <c r="AR10" i="12" s="1"/>
  <c r="K9" i="12"/>
  <c r="AO9" i="12" s="1"/>
  <c r="AR9" i="12" s="1"/>
  <c r="K8" i="12"/>
  <c r="AO8" i="12" s="1"/>
  <c r="AR8" i="12" s="1"/>
  <c r="K6" i="12"/>
  <c r="AO6" i="12" s="1"/>
  <c r="AR6" i="12" s="1"/>
  <c r="AU15" i="12" l="1"/>
  <c r="AT15" i="12"/>
  <c r="AS15" i="12"/>
  <c r="AU35" i="12"/>
  <c r="AT35" i="12"/>
  <c r="AS35" i="12"/>
  <c r="AS8" i="12"/>
  <c r="AU8" i="12"/>
  <c r="AT8" i="12"/>
  <c r="AU12" i="12"/>
  <c r="AS12" i="12"/>
  <c r="AT12" i="12"/>
  <c r="AU17" i="12"/>
  <c r="AT17" i="12"/>
  <c r="AS17" i="12"/>
  <c r="AU25" i="12"/>
  <c r="AT25" i="12"/>
  <c r="AS25" i="12"/>
  <c r="AT30" i="12"/>
  <c r="AU30" i="12"/>
  <c r="AS30" i="12"/>
  <c r="AU6" i="12"/>
  <c r="AS6" i="12"/>
  <c r="AT6" i="12"/>
  <c r="AT22" i="12"/>
  <c r="AS22" i="12"/>
  <c r="AU22" i="12"/>
  <c r="AU9" i="12"/>
  <c r="AS9" i="12"/>
  <c r="AT9" i="12"/>
  <c r="AT13" i="12"/>
  <c r="AS13" i="12"/>
  <c r="AU13" i="12"/>
  <c r="AT18" i="12"/>
  <c r="AU18" i="12"/>
  <c r="AS18" i="12"/>
  <c r="AU26" i="12"/>
  <c r="AS26" i="12"/>
  <c r="AT26" i="12"/>
  <c r="AU31" i="12"/>
  <c r="AT31" i="12"/>
  <c r="AS31" i="12"/>
  <c r="AU11" i="12"/>
  <c r="AT11" i="12"/>
  <c r="AS11" i="12"/>
  <c r="AU28" i="12"/>
  <c r="AT28" i="12"/>
  <c r="AS28" i="12"/>
  <c r="AU10" i="12"/>
  <c r="AS10" i="12"/>
  <c r="AT10" i="12"/>
  <c r="AT14" i="12"/>
  <c r="AS14" i="12"/>
  <c r="AU14" i="12"/>
  <c r="AS21" i="12"/>
  <c r="AU21" i="12"/>
  <c r="AT21" i="12"/>
  <c r="AU27" i="12"/>
  <c r="AT27" i="12"/>
  <c r="AS27" i="12"/>
  <c r="AU33" i="12"/>
  <c r="AT33" i="12"/>
  <c r="AS33" i="12"/>
  <c r="P35" i="12"/>
  <c r="P33" i="12"/>
  <c r="P31" i="12"/>
  <c r="P30" i="12"/>
  <c r="P28" i="12"/>
  <c r="P27" i="12"/>
  <c r="P26" i="12"/>
  <c r="P25" i="12"/>
  <c r="P24" i="12"/>
  <c r="P22" i="12"/>
  <c r="P21" i="12"/>
  <c r="P18" i="12"/>
  <c r="P17" i="12"/>
  <c r="P15" i="12"/>
  <c r="P14" i="12"/>
  <c r="P13" i="12"/>
  <c r="P12" i="12"/>
  <c r="P11" i="12"/>
  <c r="P10" i="12"/>
  <c r="P9" i="12"/>
  <c r="P8" i="12"/>
  <c r="P6" i="12"/>
  <c r="G34" i="12" l="1"/>
  <c r="P34" i="12" s="1"/>
  <c r="F34" i="12"/>
  <c r="G32" i="12"/>
  <c r="P32" i="12" s="1"/>
  <c r="F32" i="12"/>
  <c r="F29" i="12"/>
  <c r="G29" i="12" s="1"/>
  <c r="P29" i="12" s="1"/>
  <c r="F23" i="12"/>
  <c r="G23" i="12" s="1"/>
  <c r="P23" i="12" s="1"/>
  <c r="F20" i="12"/>
  <c r="F16" i="12"/>
  <c r="G16" i="12" s="1"/>
  <c r="P16" i="12" s="1"/>
  <c r="F7" i="12"/>
  <c r="G7" i="12" s="1"/>
  <c r="P7" i="12" s="1"/>
  <c r="F5" i="12"/>
  <c r="G5" i="12"/>
  <c r="P5" i="12" s="1"/>
  <c r="F19" i="12" l="1"/>
  <c r="F3" i="12" s="1"/>
  <c r="F4" i="12"/>
  <c r="G4" i="12" s="1"/>
  <c r="P4" i="12" s="1"/>
  <c r="G20" i="12"/>
  <c r="P3" i="12" s="1"/>
  <c r="AD35" i="12"/>
  <c r="AD33" i="12"/>
  <c r="AD31" i="12"/>
  <c r="AD17" i="12"/>
  <c r="D17" i="12"/>
  <c r="AE17" i="12" s="1"/>
  <c r="AD30" i="12"/>
  <c r="AD28" i="12"/>
  <c r="AD27" i="12"/>
  <c r="AD26" i="12"/>
  <c r="AD24" i="12"/>
  <c r="AD25" i="12"/>
  <c r="AD22" i="12"/>
  <c r="AD21" i="12"/>
  <c r="D35" i="12"/>
  <c r="AE35" i="12" s="1"/>
  <c r="D33" i="12"/>
  <c r="AE33" i="12" s="1"/>
  <c r="D31" i="12"/>
  <c r="AE31" i="12" s="1"/>
  <c r="D30" i="12"/>
  <c r="AE30" i="12" s="1"/>
  <c r="D28" i="12"/>
  <c r="AE28" i="12" s="1"/>
  <c r="D27" i="12"/>
  <c r="AE27" i="12" s="1"/>
  <c r="D26" i="12"/>
  <c r="AE26" i="12" s="1"/>
  <c r="D25" i="12"/>
  <c r="AE25" i="12" s="1"/>
  <c r="D24" i="12"/>
  <c r="AE24" i="12" s="1"/>
  <c r="D22" i="12"/>
  <c r="D18" i="12"/>
  <c r="D6" i="12"/>
  <c r="D9" i="12"/>
  <c r="AE9" i="12" s="1"/>
  <c r="D10" i="12"/>
  <c r="D11" i="12"/>
  <c r="D12" i="12"/>
  <c r="D13" i="12"/>
  <c r="D14" i="12"/>
  <c r="D15" i="12"/>
  <c r="D8" i="12"/>
  <c r="AE8" i="12" s="1"/>
  <c r="D21" i="12"/>
  <c r="AF9" i="12" l="1"/>
  <c r="AG9" i="12"/>
  <c r="AF8" i="12"/>
  <c r="AG8" i="12"/>
  <c r="AF31" i="12"/>
  <c r="AQ31" i="12"/>
  <c r="AF27" i="12"/>
  <c r="AQ27" i="12"/>
  <c r="AF24" i="12"/>
  <c r="AQ24" i="12"/>
  <c r="AF28" i="12"/>
  <c r="AQ28" i="12"/>
  <c r="AF35" i="12"/>
  <c r="AQ35" i="12"/>
  <c r="AF26" i="12"/>
  <c r="AQ26" i="12"/>
  <c r="AF33" i="12"/>
  <c r="AQ33" i="12"/>
  <c r="AF25" i="12"/>
  <c r="AQ25" i="12"/>
  <c r="AF30" i="12"/>
  <c r="AQ30" i="12"/>
  <c r="AF17" i="12"/>
  <c r="AQ17" i="12"/>
  <c r="G19" i="12"/>
  <c r="P19" i="12" s="1"/>
  <c r="P20" i="12"/>
  <c r="AG24" i="12"/>
  <c r="AG17" i="12"/>
  <c r="AG26" i="12"/>
  <c r="AE18" i="12"/>
  <c r="AD18" i="12"/>
  <c r="AE14" i="12"/>
  <c r="AE15" i="12"/>
  <c r="AD15" i="12"/>
  <c r="AD14" i="12"/>
  <c r="AE10" i="12"/>
  <c r="AE11" i="12"/>
  <c r="AE12" i="12"/>
  <c r="AE13" i="12"/>
  <c r="AD10" i="12"/>
  <c r="AD11" i="12"/>
  <c r="AD12" i="12"/>
  <c r="AD13" i="12"/>
  <c r="AH9" i="12" l="1"/>
  <c r="AI9" i="12"/>
  <c r="AH8" i="12"/>
  <c r="AI8" i="12"/>
  <c r="AI24" i="12"/>
  <c r="AH17" i="12"/>
  <c r="AF10" i="12"/>
  <c r="AQ10" i="12"/>
  <c r="AF14" i="12"/>
  <c r="AQ14" i="12"/>
  <c r="AF13" i="12"/>
  <c r="AQ13" i="12"/>
  <c r="AF12" i="12"/>
  <c r="AQ12" i="12"/>
  <c r="AF18" i="12"/>
  <c r="AQ18" i="12"/>
  <c r="AQ9" i="12"/>
  <c r="AF11" i="12"/>
  <c r="AQ11" i="12"/>
  <c r="AF15" i="12"/>
  <c r="AQ15" i="12"/>
  <c r="AI26" i="12"/>
  <c r="AH26" i="12"/>
  <c r="AI17" i="12"/>
  <c r="AH24" i="12"/>
  <c r="AG10" i="12"/>
  <c r="AG11" i="12"/>
  <c r="AG12" i="12"/>
  <c r="AG13" i="12"/>
  <c r="AG30" i="12"/>
  <c r="AE21" i="12"/>
  <c r="AG15" i="12"/>
  <c r="AE6" i="12"/>
  <c r="AG28" i="12"/>
  <c r="AG35" i="12"/>
  <c r="AG31" i="12"/>
  <c r="AG25" i="12"/>
  <c r="AE22" i="12"/>
  <c r="AQ8" i="12"/>
  <c r="AG33" i="12"/>
  <c r="AG27" i="12"/>
  <c r="AH10" i="12" l="1"/>
  <c r="AI13" i="12"/>
  <c r="AH11" i="12"/>
  <c r="AI15" i="12"/>
  <c r="AH12" i="12"/>
  <c r="AF6" i="12"/>
  <c r="AQ6" i="12"/>
  <c r="AF21" i="12"/>
  <c r="AQ21" i="12"/>
  <c r="AI10" i="12"/>
  <c r="AF22" i="12"/>
  <c r="AQ22" i="12"/>
  <c r="AH13" i="12"/>
  <c r="AI11" i="12"/>
  <c r="AI12" i="12"/>
  <c r="AH15" i="12"/>
  <c r="AI35" i="12"/>
  <c r="AI34" i="12" s="1"/>
  <c r="AH35" i="12"/>
  <c r="AI28" i="12"/>
  <c r="AH28" i="12"/>
  <c r="AI30" i="12"/>
  <c r="AH30" i="12"/>
  <c r="AH27" i="12"/>
  <c r="AI27" i="12"/>
  <c r="AI25" i="12"/>
  <c r="AH25" i="12"/>
  <c r="AI33" i="12"/>
  <c r="AI32" i="12" s="1"/>
  <c r="AH33" i="12"/>
  <c r="AH32" i="12" s="1"/>
  <c r="AI31" i="12"/>
  <c r="AH31" i="12"/>
  <c r="AG6" i="12"/>
  <c r="AG22" i="12"/>
  <c r="AG21" i="12"/>
  <c r="AH34" i="12"/>
  <c r="AG14" i="12"/>
  <c r="E10" i="11"/>
  <c r="E9" i="11"/>
  <c r="E8" i="11"/>
  <c r="E7" i="11"/>
  <c r="E6" i="11"/>
  <c r="E5" i="11"/>
  <c r="E4" i="11"/>
  <c r="E3" i="11"/>
  <c r="D2" i="11"/>
  <c r="C2" i="11"/>
  <c r="E2" i="11" s="1"/>
  <c r="B2" i="11"/>
  <c r="AH14" i="12" l="1"/>
  <c r="AI14" i="12"/>
  <c r="AH22" i="12"/>
  <c r="AI22" i="12"/>
  <c r="AH6" i="12"/>
  <c r="AH5" i="12" s="1"/>
  <c r="AI6" i="12"/>
  <c r="AI5" i="12" s="1"/>
  <c r="AI21" i="12"/>
  <c r="AH21" i="12"/>
  <c r="AI29" i="12"/>
  <c r="AI23" i="12"/>
  <c r="AH29" i="12"/>
  <c r="AH23" i="12"/>
  <c r="AG18" i="12"/>
  <c r="AH20" i="12" l="1"/>
  <c r="AH19" i="12" s="1"/>
  <c r="AI7" i="12"/>
  <c r="AI20" i="12"/>
  <c r="AI19" i="12" s="1"/>
  <c r="AH7" i="12"/>
  <c r="AI18" i="12"/>
  <c r="AH18" i="12"/>
  <c r="AH16" i="12" s="1"/>
  <c r="AH4" i="12" l="1"/>
  <c r="AH3" i="12" s="1"/>
  <c r="B14" i="8" s="1"/>
  <c r="AI16" i="12"/>
  <c r="AI4" i="12" s="1"/>
  <c r="AI3" i="12" s="1"/>
  <c r="B13" i="8"/>
  <c r="B35" i="8" l="1"/>
  <c r="B15" i="8"/>
</calcChain>
</file>

<file path=xl/comments1.xml><?xml version="1.0" encoding="utf-8"?>
<comments xmlns="http://schemas.openxmlformats.org/spreadsheetml/2006/main">
  <authors>
    <author>jskierski</author>
    <author>Aleksander Urban</author>
    <author>akacperczyk</author>
  </authors>
  <commentList>
    <comment ref="G2" authorId="0">
      <text>
        <r>
          <rPr>
            <b/>
            <sz val="9"/>
            <color indexed="81"/>
            <rFont val="Tahoma"/>
            <family val="2"/>
            <charset val="238"/>
          </rPr>
          <t>100%</t>
        </r>
        <r>
          <rPr>
            <sz val="9"/>
            <color indexed="81"/>
            <rFont val="Tahoma"/>
            <family val="2"/>
            <charset val="238"/>
          </rPr>
          <t xml:space="preserve"> oznacza produkt odebrany przez Zamawiającego;
</t>
        </r>
        <r>
          <rPr>
            <b/>
            <sz val="9"/>
            <color indexed="81"/>
            <rFont val="Tahoma"/>
            <family val="2"/>
            <charset val="238"/>
          </rPr>
          <t>99%</t>
        </r>
        <r>
          <rPr>
            <sz val="9"/>
            <color indexed="81"/>
            <rFont val="Tahoma"/>
            <family val="2"/>
            <charset val="238"/>
          </rPr>
          <t xml:space="preserve"> oznacza produkt dostarczony do odbioru Zamawiającego po uzyskaniu wszystkich wymaganych akceptacji i zatwierdzeń;
Produkt przed wymaganymi akceptacjami to maks. </t>
        </r>
        <r>
          <rPr>
            <b/>
            <sz val="9"/>
            <color indexed="81"/>
            <rFont val="Tahoma"/>
            <family val="2"/>
            <charset val="238"/>
          </rPr>
          <t>90%</t>
        </r>
        <r>
          <rPr>
            <sz val="9"/>
            <color indexed="81"/>
            <rFont val="Tahoma"/>
            <family val="2"/>
            <charset val="238"/>
          </rPr>
          <t xml:space="preserve"> 
</t>
        </r>
      </text>
    </comment>
    <comment ref="R2" authorId="1">
      <text>
        <r>
          <rPr>
            <b/>
            <sz val="9"/>
            <color indexed="81"/>
            <rFont val="Tahoma"/>
            <family val="2"/>
            <charset val="238"/>
          </rPr>
          <t>Aleksander Urban: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S2" authorId="1">
      <text>
        <r>
          <rPr>
            <b/>
            <sz val="9"/>
            <color indexed="81"/>
            <rFont val="Tahoma"/>
            <family val="2"/>
            <charset val="238"/>
          </rPr>
          <t>Aleksander Urban: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A2" authorId="2">
      <text>
        <r>
          <rPr>
            <sz val="9"/>
            <color indexed="81"/>
            <rFont val="Tahoma"/>
            <family val="2"/>
            <charset val="238"/>
          </rPr>
          <t>Osoba akceptująza ze strony 
Zamawiającego</t>
        </r>
      </text>
    </comment>
    <comment ref="C35" authorId="1">
      <text>
        <r>
          <rPr>
            <sz val="9"/>
            <color indexed="81"/>
            <rFont val="Tahoma"/>
            <family val="2"/>
            <charset val="238"/>
          </rPr>
          <t>Efekt rzeczowy w umowie: Projekt dokumentu podsumowującego, o którym mowa w art. 55 ust. 3 ustawy ooś</t>
        </r>
      </text>
    </comment>
  </commentList>
</comments>
</file>

<file path=xl/sharedStrings.xml><?xml version="1.0" encoding="utf-8"?>
<sst xmlns="http://schemas.openxmlformats.org/spreadsheetml/2006/main" count="519" uniqueCount="321">
  <si>
    <t>Autor</t>
  </si>
  <si>
    <t>Okres sprawozdawczy</t>
  </si>
  <si>
    <t>Data sporządzenia raportu</t>
  </si>
  <si>
    <t>Status</t>
  </si>
  <si>
    <t>Podsumowanie zmian (zmiany zgłoszone, zaakceptowane, odrzucone)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</si>
  <si>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</si>
  <si>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</si>
  <si>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</si>
  <si>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</si>
  <si>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</si>
  <si>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</si>
  <si>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</si>
  <si>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[minimum:
- opis ryzyka, 
- proponowany plan działań przeciwdziałania, 
- wpływ i prawdopodobieństwo wystąpienia ryzyka w skali 1-4]</t>
  </si>
  <si>
    <t>[minimum:
- krótki opis zgłoszonych / zaakceptowanych / odrzuconych zmian, 
- określenie ich wpływu na zakres projektu i terminy]</t>
  </si>
  <si>
    <t>[Imię i nazwisko]</t>
  </si>
  <si>
    <t>Bieżący okres sprawozdawczy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</si>
  <si>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</si>
  <si>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</si>
  <si>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</si>
  <si>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</si>
  <si>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</si>
  <si>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</si>
  <si>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</si>
  <si>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</si>
  <si>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 xml:space="preserve">Projekt: Wsparcie przygotowania krajowych dokumentów planistycznych w zakresie polityki ochrony środowiska zapewniających skuteczną realizację polityki spójności - Etap II </t>
  </si>
  <si>
    <t>Nr Projektu: POPT.03.01.00-00-353/13</t>
  </si>
  <si>
    <t>Ryzyka, zagadnienia, zmiany</t>
  </si>
  <si>
    <t>[minimum:
- opis zagadnienia (problemy),
- proponowany plan działań zaradczych (propozycje rozwiązań problemów), 
- wpływ zagadnienia w skali 1-4]</t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</si>
  <si>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</si>
  <si>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</si>
  <si>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</si>
  <si>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</si>
  <si>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</si>
  <si>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</si>
  <si>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Oczekiwany % zaawansowania</t>
  </si>
  <si>
    <t>% zaawansowania Części</t>
  </si>
  <si>
    <t>oczekiwany % zaawansowania Części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</si>
  <si>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</si>
  <si>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</si>
  <si>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</si>
  <si>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</si>
  <si>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Zidentyfikowane zagadnienia oraz ich wpływ na realizację Części I i/lub Projektu</t>
  </si>
  <si>
    <t>Zidentyfikowane ryzyka oraz ich wpływ na realizację Części I i/lub Projektu</t>
  </si>
  <si>
    <t>Nazwa produktu</t>
  </si>
  <si>
    <t>Wartość wskaźnika produktu
(wg PoD)</t>
  </si>
  <si>
    <t>Waga produktu</t>
  </si>
  <si>
    <t>% zaawans</t>
  </si>
  <si>
    <t>Ilość dni pracy</t>
  </si>
  <si>
    <t>Data statusu bieżącego:</t>
  </si>
  <si>
    <t>Data statusu następnego</t>
  </si>
  <si>
    <t>Oczekiwany stan na koniec bieżącego</t>
  </si>
  <si>
    <t>Oczekiwany stan na koniec następnego</t>
  </si>
  <si>
    <t>Wyjaśnienie znaczenia</t>
  </si>
  <si>
    <t>Brak zagrożeń dla przekroczenia harmonogramu lub nieosiągnięcia parametrów jakościowych produktów prac</t>
  </si>
  <si>
    <t>Prace nad projektem zostały zakończone.</t>
  </si>
  <si>
    <t>Spełniony jest co najmniej jeden z poniższych warunków:
- Opóźnienie etapu wynosi powyżej 30 dni lub istnieje niemożliwe do zlikwidowania ryzyko takiego opóźnienia
- Istnieje ryzyko opóźnienia Projektu o co najmniej 1 dzień, którego Wykonawca nie może zlikwidować
- Parametry jakościowe co najmniej 1 produktu zostały niedotrzymane i Wykonawca nie ma możliwości zrealizowania działań prowadzących do osiągnięcia wymaganych parametrów</t>
  </si>
  <si>
    <t>Spełniony jest co najmniej jeden z poniższych warunków:
- Opóźnienie etapu wynosi od 1 do 30 dni lub istnieje zagrożenia opóźnienia etapu i/lub projektu, jednakże Wykonawca może zrealizować działania prowadzące do likwidacji ryzyka opóźnienia Projektu 
- Opóźnienie produktu prac wynosi co najmniej 1 dzień, jednakże nie ma to wpływu na opóźnienie Projektu lub Wykonawca może zrealizować działania prowadzące do likwidacji ryzyka opóźnienia Projektu 
- Parametry jakościowe co najmniej 1 produktu nie zostały dotrzymane lub istnieje ryzyko ich niedotrzymania, jednakże Wykonawca może zrealizować działania prowadzące do osiągnięcia wymaganych parametrów</t>
  </si>
  <si>
    <t>nr KZGW/DPiZW-op/ POPT/2/2013</t>
  </si>
  <si>
    <t>Przeprowadzenie strategicznej oceny oddziaływania na środowisko projektów planów zarządzania ryzykiem powodziowym dla obszarów dorzeczy i regionów wodnych wraz z przygotowaniem wszystkich dokumentów i przeprowadzeniem konsultacji
(Cześć II zamówienia)</t>
  </si>
  <si>
    <r>
      <t xml:space="preserve">Etap I: </t>
    </r>
    <r>
      <rPr>
        <sz val="8"/>
        <rFont val="Arial"/>
        <family val="2"/>
        <charset val="238"/>
      </rPr>
      <t>Opracowanie projektów prognoz oddziaływania na środowisko dla projektów planów zarządzania ryzykiem powodziowym dla obszarów dorzeczy</t>
    </r>
  </si>
  <si>
    <r>
      <rPr>
        <b/>
        <sz val="8"/>
        <rFont val="Arial"/>
        <family val="2"/>
        <charset val="238"/>
      </rPr>
      <t>Podetap I:</t>
    </r>
    <r>
      <rPr>
        <sz val="8"/>
        <rFont val="Arial"/>
        <family val="2"/>
        <charset val="238"/>
      </rPr>
      <t xml:space="preserve"> Działania wstępne</t>
    </r>
  </si>
  <si>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</t>
    </r>
    <r>
      <rPr>
        <sz val="8"/>
        <rFont val="Arial"/>
        <family val="2"/>
        <charset val="238"/>
      </rPr>
      <t xml:space="preserve">
</t>
    </r>
  </si>
  <si>
    <r>
      <t xml:space="preserve">Etap I: </t>
    </r>
    <r>
      <rPr>
        <sz val="8"/>
        <rFont val="Arial"/>
        <family val="2"/>
        <charset val="238"/>
      </rPr>
      <t>Opracowanie prognoz oddziaływania na środowisko dla projektów planów zarządzania ryzykiem powodziowym dla obszarów dorzeczy</t>
    </r>
  </si>
  <si>
    <r>
      <rPr>
        <b/>
        <sz val="8"/>
        <rFont val="Arial"/>
        <family val="2"/>
        <charset val="238"/>
      </rPr>
      <t>Podetap I:</t>
    </r>
    <r>
      <rPr>
        <sz val="8"/>
        <rFont val="Arial"/>
        <family val="2"/>
        <charset val="238"/>
      </rPr>
      <t xml:space="preserve"> Opiniowanie projektów prognoz oddziaływania na środowisko przez właściwe organy</t>
    </r>
  </si>
  <si>
    <r>
      <rPr>
        <b/>
        <sz val="8"/>
        <rFont val="Arial"/>
        <family val="2"/>
        <charset val="238"/>
      </rPr>
      <t>Podetap II:</t>
    </r>
    <r>
      <rPr>
        <sz val="8"/>
        <rFont val="Arial"/>
        <family val="2"/>
        <charset val="238"/>
      </rPr>
      <t xml:space="preserve"> Opracowanie projektów prognoz oddziaływania na środowisko dla projektów PZRP dla obszarów dorzeczy, w tym planów dla regionów wodnych</t>
    </r>
  </si>
  <si>
    <r>
      <rPr>
        <b/>
        <sz val="8"/>
        <rFont val="Arial"/>
        <family val="2"/>
        <charset val="238"/>
      </rPr>
      <t>Podetap II:</t>
    </r>
    <r>
      <rPr>
        <sz val="8"/>
        <rFont val="Arial"/>
        <family val="2"/>
        <charset val="238"/>
      </rPr>
      <t xml:space="preserve"> Przygotowanie, przeprowadzenie i czynny udział w konsultacjach społecznych projektów prognoz oddziaływania na środowisko dla projektów PZRP dla obszarów dorzeczy, w tym planów dla regionów wodnych</t>
    </r>
  </si>
  <si>
    <r>
      <rPr>
        <b/>
        <sz val="8"/>
        <rFont val="Arial"/>
        <family val="2"/>
        <charset val="238"/>
      </rPr>
      <t>Podetap III:</t>
    </r>
    <r>
      <rPr>
        <sz val="8"/>
        <rFont val="Arial"/>
        <family val="2"/>
        <charset val="238"/>
      </rPr>
      <t xml:space="preserve"> Uwzględnienie w prognozie projektów planów uwag do projektów PZRP dla obszarów dorzeczy, w tym dla i regionów wodnych</t>
    </r>
  </si>
  <si>
    <r>
      <rPr>
        <b/>
        <sz val="8"/>
        <rFont val="Arial"/>
        <family val="2"/>
        <charset val="238"/>
      </rPr>
      <t>Podetap IV:</t>
    </r>
    <r>
      <rPr>
        <sz val="8"/>
        <rFont val="Arial"/>
        <family val="2"/>
        <charset val="238"/>
      </rPr>
      <t xml:space="preserve"> Sporządzenie wersji końcowych prognoz, w tym uzasadnienia uwzględniającego uwagi</t>
    </r>
  </si>
  <si>
    <r>
      <rPr>
        <b/>
        <sz val="8"/>
        <rFont val="Arial"/>
        <family val="2"/>
        <charset val="238"/>
      </rPr>
      <t>Podetap V:</t>
    </r>
    <r>
      <rPr>
        <sz val="8"/>
        <rFont val="Arial"/>
        <family val="2"/>
        <charset val="238"/>
      </rPr>
      <t xml:space="preserve"> Sporządzenie pisemnego podsumowania o sposobie uwzględnienia wyników SOOŚ</t>
    </r>
  </si>
  <si>
    <t>Nazwa Etapu</t>
  </si>
  <si>
    <t>Nazwa Podetapu</t>
  </si>
  <si>
    <r>
      <t xml:space="preserve">Etap I: </t>
    </r>
    <r>
      <rPr>
        <b/>
        <sz val="10"/>
        <color theme="1"/>
        <rFont val="Arial"/>
        <family val="2"/>
        <charset val="238"/>
      </rPr>
      <t>Opracowanie projektów prognoz oddziaływania na środowisko dla projektów planów zarządzania ryzykiem powodziowym dla obszarów dorzeczy</t>
    </r>
  </si>
  <si>
    <r>
      <rPr>
        <b/>
        <sz val="10"/>
        <rFont val="Arial"/>
        <family val="2"/>
        <charset val="238"/>
      </rPr>
      <t>Podetap I:</t>
    </r>
    <r>
      <rPr>
        <sz val="10"/>
        <rFont val="Arial"/>
        <family val="2"/>
        <charset val="238"/>
      </rPr>
      <t xml:space="preserve"> Działania wstępne</t>
    </r>
  </si>
  <si>
    <r>
      <rPr>
        <b/>
        <sz val="10"/>
        <rFont val="Arial"/>
        <family val="2"/>
        <charset val="238"/>
      </rPr>
      <t>Podetap II:</t>
    </r>
    <r>
      <rPr>
        <sz val="10"/>
        <rFont val="Arial"/>
        <family val="2"/>
        <charset val="238"/>
      </rPr>
      <t xml:space="preserve"> Opracowanie projektów prognoz oddziaływania na środowisko dla projektów PZRP dla obszarów dorzeczy, w tym planów dla regionów wodnych</t>
    </r>
  </si>
  <si>
    <r>
      <t xml:space="preserve">Etap II: </t>
    </r>
    <r>
      <rPr>
        <sz val="8"/>
        <rFont val="Arial"/>
        <family val="2"/>
        <charset val="238"/>
      </rPr>
      <t>Opracowanie prognoz oddziaływania na środowisko dla projektów planów zarządzania ryzykiem powodziowym dla obszarów dorzeczy</t>
    </r>
  </si>
  <si>
    <t>Termin dostarczenia produktu</t>
  </si>
  <si>
    <t>Opublikowane w prasie komunikaty, które ukazały się w okresie sprawozdawczym:</t>
  </si>
  <si>
    <r>
      <rPr>
        <b/>
        <sz val="10"/>
        <rFont val="Arial"/>
        <family val="2"/>
        <charset val="238"/>
      </rPr>
      <t>Podetap I:</t>
    </r>
    <r>
      <rPr>
        <sz val="10"/>
        <rFont val="Arial"/>
        <family val="2"/>
        <charset val="238"/>
      </rPr>
      <t xml:space="preserve"> Opiniowanie projektów prognoz oddziaływania na środowisko przez właściwe organy</t>
    </r>
  </si>
  <si>
    <r>
      <rPr>
        <b/>
        <sz val="10"/>
        <rFont val="Arial"/>
        <family val="2"/>
        <charset val="238"/>
      </rPr>
      <t>Podetap II:</t>
    </r>
    <r>
      <rPr>
        <sz val="10"/>
        <rFont val="Arial"/>
        <family val="2"/>
        <charset val="238"/>
      </rPr>
      <t xml:space="preserve"> Przygotowanie, przeprowadzenie i czynny udział w konsultacjach społecznych projektów prognoz oddziaływania na środowisko dla projektów PZRP dla obszarów dorzeczy, w tym planów dla regionów wodnych</t>
    </r>
  </si>
  <si>
    <r>
      <rPr>
        <b/>
        <sz val="10"/>
        <rFont val="Arial"/>
        <family val="2"/>
        <charset val="238"/>
      </rPr>
      <t>Podetap III:</t>
    </r>
    <r>
      <rPr>
        <sz val="10"/>
        <rFont val="Arial"/>
        <family val="2"/>
        <charset val="238"/>
      </rPr>
      <t xml:space="preserve"> Uwzględnienie w prognozie projektów planów uwag do projektów PZRP dla obszarów dorzeczy, w tym dla i regionów wodnych</t>
    </r>
  </si>
  <si>
    <r>
      <rPr>
        <b/>
        <sz val="10"/>
        <rFont val="Arial"/>
        <family val="2"/>
        <charset val="238"/>
      </rPr>
      <t>Podetap IV:</t>
    </r>
    <r>
      <rPr>
        <sz val="10"/>
        <rFont val="Arial"/>
        <family val="2"/>
        <charset val="238"/>
      </rPr>
      <t xml:space="preserve"> Sporządzenie wersji końcowych prognoz, w tym uzasadnienia uwzględniającego uwagi</t>
    </r>
  </si>
  <si>
    <r>
      <rPr>
        <b/>
        <sz val="10"/>
        <rFont val="Arial"/>
        <family val="2"/>
        <charset val="238"/>
      </rPr>
      <t>Podetap V:</t>
    </r>
    <r>
      <rPr>
        <sz val="10"/>
        <rFont val="Arial"/>
        <family val="2"/>
        <charset val="238"/>
      </rPr>
      <t xml:space="preserve"> Sporządzenie pisemnego podsumowania o sposobie uwzględnienia wyników SOOŚ</t>
    </r>
  </si>
  <si>
    <r>
      <t xml:space="preserve">Etap II: </t>
    </r>
    <r>
      <rPr>
        <b/>
        <sz val="10"/>
        <color theme="1"/>
        <rFont val="Arial"/>
        <family val="2"/>
        <charset val="238"/>
      </rPr>
      <t>Opracowanie prognoz oddziaływania na środowisko dla projektów planów zarządzania ryzykiem powodziowym dla obszarów dorzeczy</t>
    </r>
  </si>
  <si>
    <t>Część II – Przeprowadzenie strategicznej oceny oddziaływania na środowisko projektów planów zarządzania ryzykiem powodziowym dla obszarów dorzeczy i regionów wodnych wraz z przygotowaniem wszystkich dokumentów i przeprowadzeniem konsultacji</t>
  </si>
  <si>
    <r>
      <rPr>
        <b/>
        <sz val="8"/>
        <rFont val="Arial"/>
        <family val="2"/>
        <charset val="238"/>
      </rPr>
      <t>Podetap 0:</t>
    </r>
    <r>
      <rPr>
        <sz val="8"/>
        <rFont val="Arial"/>
        <family val="2"/>
        <charset val="238"/>
      </rPr>
      <t xml:space="preserve"> Działania wstępne</t>
    </r>
  </si>
  <si>
    <r>
      <rPr>
        <b/>
        <sz val="10"/>
        <rFont val="Arial"/>
        <family val="2"/>
        <charset val="238"/>
      </rPr>
      <t>Podetap 0:</t>
    </r>
    <r>
      <rPr>
        <sz val="10"/>
        <rFont val="Arial"/>
        <family val="2"/>
        <charset val="238"/>
      </rPr>
      <t xml:space="preserve"> Prace przygotowawcze </t>
    </r>
  </si>
  <si>
    <t>Termin wg SIWZ</t>
  </si>
  <si>
    <t>Pisemne podsumowanie dotyczące sposobu uwzględnienia wyników strategicznych ocen oddziaływania na środowisko</t>
  </si>
  <si>
    <t>Plan realizacji projektu</t>
  </si>
  <si>
    <t>Zaktualizowany harmonogram prac</t>
  </si>
  <si>
    <t>Metodyka przygotowania prognoz</t>
  </si>
  <si>
    <t xml:space="preserve">Wniosek o wydanie opinii w sprawie zakresu prognoz do GDOŚ </t>
  </si>
  <si>
    <t>Plan konsultacji społecznych</t>
  </si>
  <si>
    <t>Zawiadomienie o przystąpieniu do opracowania prognoz</t>
  </si>
  <si>
    <t>Raport zawierający opis procedury dotyczącej transgranicznego oddziaływania na środowisko</t>
  </si>
  <si>
    <t>Projekty prognoz oddziaływania na środowisko dla projektów PZRP obszarów dorzeczy Wisły, Odry i Pregoły</t>
  </si>
  <si>
    <t xml:space="preserve">Wniosek do właściwych organów o wydanie opinii </t>
  </si>
  <si>
    <t>Podsumowanie opinii właściwych organów</t>
  </si>
  <si>
    <t xml:space="preserve">Projekt strony internetowej </t>
  </si>
  <si>
    <t>Spotkania konsultacyjne</t>
  </si>
  <si>
    <t>Konferencje</t>
  </si>
  <si>
    <t>Raport z konsultacji społecznych projektów prognoz</t>
  </si>
  <si>
    <t>Zawiadomienie o planowanych konferencjach oraz miejscach publikacji i wyłożenia dokumentów</t>
  </si>
  <si>
    <t>Raport z podsumowaniem uwzględnienia w prognozie projektów PZRP uwag do projektów PZRP wniesionych w ramach półrocznych konsultacji społecznych</t>
  </si>
  <si>
    <t>Produkty ponownych konsultacji społecznych projektów prognoz (opcjonalne)</t>
  </si>
  <si>
    <t>Prognozy oddziaływania na środowisko dla projektów PZRP obszarów dorzeczy Wisły, Odry i Pregoły</t>
  </si>
  <si>
    <t>2.3.6.1</t>
  </si>
  <si>
    <t>2.3.6.2</t>
  </si>
  <si>
    <t>2.3.6.3</t>
  </si>
  <si>
    <t>2.3.6.4</t>
  </si>
  <si>
    <t>2.3.6.5</t>
  </si>
  <si>
    <t>2.3.6.6</t>
  </si>
  <si>
    <t>2.3.6.7</t>
  </si>
  <si>
    <t>2.3.6.8</t>
  </si>
  <si>
    <t>2.3.6.9</t>
  </si>
  <si>
    <t>2.3.6.10</t>
  </si>
  <si>
    <t>2.3.6.11</t>
  </si>
  <si>
    <t>2.2.4.1</t>
  </si>
  <si>
    <t>2.2.4.2</t>
  </si>
  <si>
    <t>2.2.4.3</t>
  </si>
  <si>
    <t>2.2.4.4</t>
  </si>
  <si>
    <t>2.2.4.5</t>
  </si>
  <si>
    <t>2.2.4.6</t>
  </si>
  <si>
    <t>2.2.4.7</t>
  </si>
  <si>
    <t>2.2.4.8</t>
  </si>
  <si>
    <t>2.2.4.9</t>
  </si>
  <si>
    <t>2.2.4.10</t>
  </si>
  <si>
    <t>Raport z uzgodnień  zakresu i stopnia szczegółowości prognoz oddziaływania na środowisko uzgodniony z instytucjami odpowiedzialnymi za opracowanie PZRP</t>
  </si>
  <si>
    <t>Raport z uzgodnień zakresu i stopnia szczegółowości prognoz oddziaływania na środowisko uzgodniony z instytucjami i GDOŚ</t>
  </si>
  <si>
    <t>WBS</t>
  </si>
  <si>
    <t>Task Name</t>
  </si>
  <si>
    <t>Duration</t>
  </si>
  <si>
    <t>Start</t>
  </si>
  <si>
    <t>Finish</t>
  </si>
  <si>
    <t>Część II: Przeprowadzenie strategicznej oceny oddziaływania na środowisko projektów planów zarządzania ryzykiem powodziowym</t>
  </si>
  <si>
    <t>335 days</t>
  </si>
  <si>
    <t>2.1</t>
  </si>
  <si>
    <t xml:space="preserve">   Podpisanie umowy z Wykonawcą</t>
  </si>
  <si>
    <t>0 days</t>
  </si>
  <si>
    <t>2.2</t>
  </si>
  <si>
    <t xml:space="preserve">   Etap I: Opracowanie projektów prognoz oddziaływania na środowisko dla projektów planów zarządzania ryzykiem powodziowym dla obszarów dorzeczy</t>
  </si>
  <si>
    <t>227 days</t>
  </si>
  <si>
    <t>2.2.1</t>
  </si>
  <si>
    <t xml:space="preserve">      Podetap 0: Prace przygotowawcze</t>
  </si>
  <si>
    <t>28 days</t>
  </si>
  <si>
    <t>2.2.1.1</t>
  </si>
  <si>
    <t xml:space="preserve">         Opracowanie Planu Realizacji Projektu</t>
  </si>
  <si>
    <t>2.2.2</t>
  </si>
  <si>
    <t xml:space="preserve">      Podetap I: Działania wstępne</t>
  </si>
  <si>
    <t>112 days</t>
  </si>
  <si>
    <t>2.2.2.1</t>
  </si>
  <si>
    <t xml:space="preserve">         Przygotowanie zaktualizowanego harmonogramu prac</t>
  </si>
  <si>
    <t>10 days</t>
  </si>
  <si>
    <t>2.2.2.2</t>
  </si>
  <si>
    <t xml:space="preserve">         Opracowanie metodyki przygotowania prognoz dla projektów planów zarządzania ryzykiem powodziowym</t>
  </si>
  <si>
    <t>25 days</t>
  </si>
  <si>
    <t>2.2.2.3</t>
  </si>
  <si>
    <t xml:space="preserve">         Opracowanie i uzgodnienie z Zamawiającym wniosku o opinię w sprawie zakresu prognoz oddziaływania na środowisko oraz uzyskanie opinii własciwych organów</t>
  </si>
  <si>
    <t>38 days</t>
  </si>
  <si>
    <t>2.2.2.4</t>
  </si>
  <si>
    <t xml:space="preserve">         Opracowanie Planu konsultacji społecznych</t>
  </si>
  <si>
    <t>20 days</t>
  </si>
  <si>
    <t>2.2.2.5</t>
  </si>
  <si>
    <t xml:space="preserve">         Przygotowanie zawiadomienia, zgodnego z art. 39 ustawy o ooś o przystąpieniu do opracowania dokumentów</t>
  </si>
  <si>
    <t>15 days</t>
  </si>
  <si>
    <t>2.2.2.6</t>
  </si>
  <si>
    <t xml:space="preserve">         Przygotowanie informacji o możliwości transgranicznego oddziaływania na środowisko oraz propozycji rozwiązań ewentualnych konfliktów</t>
  </si>
  <si>
    <t>29 days</t>
  </si>
  <si>
    <t>2.2.3</t>
  </si>
  <si>
    <t xml:space="preserve">      Podetap II: Opracowanie projektów prognoz oddziaływania na środowisko dla projektów planów zarządzania ryzykiem powodziowym dla obszarów dorzeczy, w tym planów dla regionów wodnych</t>
  </si>
  <si>
    <t>130 days</t>
  </si>
  <si>
    <t>2.2.3.1</t>
  </si>
  <si>
    <t xml:space="preserve">         Przygotowanie projektów prognoz dla planów zarządzania ryzykiem powodziowym w regionach wodnych</t>
  </si>
  <si>
    <t>110 days</t>
  </si>
  <si>
    <t>2.2.3.2</t>
  </si>
  <si>
    <t xml:space="preserve">         Konsultacje projektów z Zamawiającym I Regionalnymi Zarządami Gospodarki Wodnej</t>
  </si>
  <si>
    <t>2.2.3.3</t>
  </si>
  <si>
    <t xml:space="preserve">         Przygotowanie projektów prognoz planów zarządzania ryzykiem powodziowym w dorzeczu Wisły, Odry I Pregoły</t>
  </si>
  <si>
    <t>2.2.4</t>
  </si>
  <si>
    <t xml:space="preserve">      Produkty</t>
  </si>
  <si>
    <t>217 days</t>
  </si>
  <si>
    <t xml:space="preserve">         Plan realizacji projektu</t>
  </si>
  <si>
    <t xml:space="preserve">         Zaktualizowany harmonogram prac</t>
  </si>
  <si>
    <t xml:space="preserve">         Metodyka przygotowania prognoz</t>
  </si>
  <si>
    <t xml:space="preserve">         Raport z uzgodnień zakresu i stopnia szczegółowości prognoz oddziaływania na środowisko uzgodniony z instytucjami odpowiedzialnymi za opracowanie PZRP</t>
  </si>
  <si>
    <t xml:space="preserve">         Wniosek o wydanie opinii w sprawie zakresu prognoz do GDOŚ </t>
  </si>
  <si>
    <t xml:space="preserve">         Raport z uzgodnień zakresu i stopnia szczegółowości prognoz oddziaływania na środowisko uzgodniony z instytucjami i GDOŚ</t>
  </si>
  <si>
    <t xml:space="preserve">         Plan konsultacji społecznych</t>
  </si>
  <si>
    <t xml:space="preserve">         Zawiadomienie o przystąpieniu do opracowania prognoz</t>
  </si>
  <si>
    <t xml:space="preserve">         Raport zawierający opis procedury dotyczącej transgranicznego oddziaływania na środowisko</t>
  </si>
  <si>
    <t xml:space="preserve">         Wstępna wersja projektów prognoz oddziaływania na środowisko dla projektów PZRP regionów wodnych i obszarów dorzeczy</t>
  </si>
  <si>
    <t>2.2.4.11</t>
  </si>
  <si>
    <t xml:space="preserve">         Projekty prognoz oddziaływania na środowisko dla projektów PZRP obszarów dorzeczy Wisły, Odry I Pregoły</t>
  </si>
  <si>
    <t>2.3</t>
  </si>
  <si>
    <t xml:space="preserve">   Etap II: Opracowanie prognoz oddziaływania na środowisko dla projektów planów zarządzania ryzykiem powodziowym dla obszarów dorzeczy</t>
  </si>
  <si>
    <t>215 days</t>
  </si>
  <si>
    <t>2.3.1</t>
  </si>
  <si>
    <t xml:space="preserve">      Podetap I: Opiniowanie projektów prognoz oddziaływania na środowisko przez właściwe organy</t>
  </si>
  <si>
    <t>26 days</t>
  </si>
  <si>
    <t>2.3.1.1</t>
  </si>
  <si>
    <t xml:space="preserve">         Przekazanie projektów prognoz do opiniowania</t>
  </si>
  <si>
    <t>1 day</t>
  </si>
  <si>
    <t>2.3.1.2</t>
  </si>
  <si>
    <t xml:space="preserve">         Opiniowanie prognoz przez właściwe organy</t>
  </si>
  <si>
    <t>2.3.2</t>
  </si>
  <si>
    <t xml:space="preserve">      Podetap II: Przygotowanie, przeprowadzenie i czynny udział w konsultacjach społecznych projektów prognoz oddziaływania na środowisko</t>
  </si>
  <si>
    <t>2.3.2.1</t>
  </si>
  <si>
    <t xml:space="preserve">         Konsultacje nieformalne</t>
  </si>
  <si>
    <t>2.3.2.2</t>
  </si>
  <si>
    <t xml:space="preserve">         Przygotowanie I utrzymanie strony internetowej</t>
  </si>
  <si>
    <t>2.3.2.3</t>
  </si>
  <si>
    <t xml:space="preserve">         Przygotowanie zawiadomienia, zgodnego z art. 39 ustawy o ooś oraz zawierającego informację o planowanych konferencjach oraz miejscach publikacji I wyłożenia dokumentów oraz jego uzgodnienie z Zamawiającym</t>
  </si>
  <si>
    <t>2.3.2.4</t>
  </si>
  <si>
    <t xml:space="preserve">         Konsultacje formalne - uczestnictwo</t>
  </si>
  <si>
    <t>16 days</t>
  </si>
  <si>
    <t>2.3.2.5</t>
  </si>
  <si>
    <t xml:space="preserve">         Przygotowanie konferencji i ich realizacja w okresie konsultacji formalnych </t>
  </si>
  <si>
    <t>40 days</t>
  </si>
  <si>
    <t>2.3.2.6</t>
  </si>
  <si>
    <t xml:space="preserve">         Uwzględnienie uwag wniesionych w ramach konsultacji społecznych w uzgodnieniu z Zamawiającym</t>
  </si>
  <si>
    <t>2.3.3</t>
  </si>
  <si>
    <t xml:space="preserve">      Podetap III: Uwzględnienie w prognozie projektów planów uwag do projektów planów zarządzania ryzykiem powodziowym dla obszarów dorzeczy, w tym dla i regionów wodnych</t>
  </si>
  <si>
    <t>61 days</t>
  </si>
  <si>
    <t>2.3.3.1</t>
  </si>
  <si>
    <t xml:space="preserve">         Uwzględnienie uwag wniesionych w ramach półrocznych konsultacji PZRP</t>
  </si>
  <si>
    <t>2.3.3.2</t>
  </si>
  <si>
    <t xml:space="preserve">         Przeprowadzenie powtórnych konsultacji społecznych (opcjonalne)</t>
  </si>
  <si>
    <t>41 days</t>
  </si>
  <si>
    <t>2.3.4</t>
  </si>
  <si>
    <t xml:space="preserve">      Podetap IV: Sporządzenie wersji końcowych prognoz, w tym uzasadnienia uwzględniającego uwagi</t>
  </si>
  <si>
    <t>2.3.4.1</t>
  </si>
  <si>
    <t xml:space="preserve">         Opracowanie końcowych wersji prognoz planów zarządzania ryzykiem powodziowym w dorzeczu Wisły, Odry i Pregoły</t>
  </si>
  <si>
    <t>2.3.5</t>
  </si>
  <si>
    <t xml:space="preserve">      Podetap V: Sporządzenie pisemnego podsumowania o sposobie uwzględnienia wyników strategicznych ocen oddziaływania na środowisko</t>
  </si>
  <si>
    <t>35 days</t>
  </si>
  <si>
    <t>2.3.5.1</t>
  </si>
  <si>
    <t xml:space="preserve">         Przygotowanie podsumowania procesu strategicznej oceny oddziaływania</t>
  </si>
  <si>
    <t>2.3.5.2</t>
  </si>
  <si>
    <t xml:space="preserve">         Przygotowanie pisemnego podsumowania i przekaznie go organom opiniującym</t>
  </si>
  <si>
    <t>2.3.5.3</t>
  </si>
  <si>
    <t xml:space="preserve">         Zamieszczenie informacji o dokumencie I pisemnym podsumowaniu na stronach www</t>
  </si>
  <si>
    <t>2.3.6</t>
  </si>
  <si>
    <t>152 days</t>
  </si>
  <si>
    <t xml:space="preserve">         Wniosek do właściwych organów o wydanie opinii </t>
  </si>
  <si>
    <t xml:space="preserve">         Podsumowanie opinii właściwych organów</t>
  </si>
  <si>
    <t xml:space="preserve">         Projekt strony internetowej </t>
  </si>
  <si>
    <t xml:space="preserve">         Zawiadomienie o planowanych konferencjach oraz miejscach publikacji I wyłożenia dokumentów</t>
  </si>
  <si>
    <t xml:space="preserve">         Spotkania konsultacyjne</t>
  </si>
  <si>
    <t xml:space="preserve">         Konferencje</t>
  </si>
  <si>
    <t xml:space="preserve">         Raport z konsultacji społecznych projektów prognoz</t>
  </si>
  <si>
    <t xml:space="preserve">         Raport z podsumowaniem uwzględnienia w prognozie projektów PZRP uwag do projektów PZRP wniesionych w ramach półrocznych konsultacji społecznych</t>
  </si>
  <si>
    <t xml:space="preserve">         Produkty ponownych konsultacji społecznych projektów prognoz (opcjonalne)</t>
  </si>
  <si>
    <t xml:space="preserve">         Prognozy oddziaływania na środowisko dla projektów PZRP obszarów dorzeczy Wisły, Odry I Pregoły</t>
  </si>
  <si>
    <t xml:space="preserve">         Pisemne podsumowanie dotyczące sposobu uwzględnienia wyników strategicznych ocen oddziaływania na środowisko</t>
  </si>
  <si>
    <t>PZRP Harmonogram_czI i II_20140919_v1.10.mpp</t>
  </si>
  <si>
    <t>WBS zadania rozpoczynającego</t>
  </si>
  <si>
    <t>Wstępna wersja projektów prognoz oddziaływania na środowisko dla projektów PZRP regionów wodnych i obszarów dorzeczy</t>
  </si>
  <si>
    <r>
      <t>Zadanie 2.2.2.2 Opracowanie metodyki przygotowania prognoz dla projektów planów zarządzania ryzykiem powodziowym:</t>
    </r>
    <r>
      <rPr>
        <i/>
        <sz val="8"/>
        <color rgb="FFFF0000"/>
        <rFont val="Arial"/>
        <family val="2"/>
        <charset val="238"/>
      </rPr>
      <t xml:space="preserve">
[opis zrealizowanych działań ze szczególnym uwzględnieniem postępu prac nad produktami]</t>
    </r>
    <r>
      <rPr>
        <sz val="8"/>
        <rFont val="Arial"/>
        <family val="2"/>
        <charset val="238"/>
      </rPr>
      <t xml:space="preserve">
</t>
    </r>
  </si>
  <si>
    <r>
      <t>Zadanie 2.2.2.3 Opracowanie i uzgodnienie z Zamawiającym wniosku o opinię w sprawie zakresu prognoz oddziaływania na środowisko oraz uzyskanie opinii własciwych organów:</t>
    </r>
    <r>
      <rPr>
        <i/>
        <sz val="8"/>
        <color rgb="FFFF0000"/>
        <rFont val="Arial"/>
        <family val="2"/>
        <charset val="238"/>
      </rPr>
      <t xml:space="preserve">
[opis zrealizowanych działań ze szczególnym uwzględnieniem postępu prac nad produktami]</t>
    </r>
    <r>
      <rPr>
        <sz val="8"/>
        <rFont val="Arial"/>
        <family val="2"/>
        <charset val="238"/>
      </rPr>
      <t xml:space="preserve">
</t>
    </r>
  </si>
  <si>
    <t>Produkty przekazane do odbioru</t>
  </si>
  <si>
    <t>Produkty odebrane</t>
  </si>
  <si>
    <t>[lista przekazanych do odbioru produktów w okresie sprawozdawczym - łącznie dla wszystkich etapów; 
bez informacji o produktach w toku - tę należy zawrzeć w punktach powyżej dotyczących postępów prac poszczególnych etapów]</t>
  </si>
  <si>
    <t>[lista produktów odebranych w okresie sprawozdawczym - łącznie dla wszystkich etapów; 
bez informacji o produktach w toku - tę należy zawrzeć w punktach powyżej dotyczących postępów prac poszczególnych etapów]</t>
  </si>
  <si>
    <t>Produkty zaplanowane do dostarczenia</t>
  </si>
  <si>
    <t>[lista produktów zaplanowanych do dostarczenia w następnym okresie sprawozdawczym - na podstawie harmonogramu oraz wiedzy Wykonawcy]</t>
  </si>
  <si>
    <t>Źródło: zakładka "Zaawansowanie %"</t>
  </si>
  <si>
    <t>Miara M1_II</t>
  </si>
  <si>
    <t>Typ produktu</t>
  </si>
  <si>
    <t>Termin na zgłoszenie uwag Zamawiającego (dni robocze)</t>
  </si>
  <si>
    <t>dokument</t>
  </si>
  <si>
    <t>spotkanie</t>
  </si>
  <si>
    <t>Szacowany czas trwania uwzględnienia uwag (dni kalendarzowe)</t>
  </si>
  <si>
    <r>
      <t>Termin akceptacji (</t>
    </r>
    <r>
      <rPr>
        <b/>
        <sz val="10"/>
        <color theme="1"/>
        <rFont val="Arial"/>
        <family val="2"/>
        <charset val="238"/>
      </rPr>
      <t>szacunkowy</t>
    </r>
    <r>
      <rPr>
        <sz val="10"/>
        <color theme="1"/>
        <rFont val="Arial"/>
        <family val="2"/>
        <charset val="238"/>
      </rPr>
      <t>)
(100%)</t>
    </r>
  </si>
  <si>
    <t>Początek pracy
(0%)</t>
  </si>
  <si>
    <t>Koniec pracy - Termin przekazana do odbioru 
(99%)</t>
  </si>
  <si>
    <t>Start - zakt.</t>
  </si>
  <si>
    <t>Koniec - zakt.</t>
  </si>
  <si>
    <t>Start - odch [dni]</t>
  </si>
  <si>
    <t>Koniec - odch [dni]</t>
  </si>
  <si>
    <t>Z</t>
  </si>
  <si>
    <t>Rozpoczęcie pracy - Termin zaktualizowany przez Wyk.</t>
  </si>
  <si>
    <t>Koniec pracy - Termin zaktualizowany przez Wyk.</t>
  </si>
  <si>
    <t>Termin akceptacji (szacunkowy)
(100%) - na podstawie harm. zakt.</t>
  </si>
  <si>
    <t>Ilość dni pracy - zakt. przez Wyk.</t>
  </si>
  <si>
    <t>Oczek. % wg daty zakt. na koniec bieżącego okr</t>
  </si>
  <si>
    <t>Różnica %</t>
  </si>
  <si>
    <t>Powinien zostać przekazany do odbioru, a nie jest.</t>
  </si>
  <si>
    <t>Powinien zostać odebrany, a nie jest.</t>
  </si>
  <si>
    <t>O</t>
  </si>
  <si>
    <t>Odch. zakończenia pracy</t>
  </si>
  <si>
    <t>2014-11-01 - 2014-11-30</t>
  </si>
  <si>
    <r>
      <t xml:space="preserve">2014-12-05 </t>
    </r>
    <r>
      <rPr>
        <i/>
        <sz val="8"/>
        <color rgb="FFFF0000"/>
        <rFont val="Arial"/>
        <family val="2"/>
        <charset val="238"/>
      </rPr>
      <t>[5. dzień roboczy po okresie sprawozdawczym]</t>
    </r>
  </si>
  <si>
    <t>2014-12-01 - 2014-12-31</t>
  </si>
  <si>
    <t>Raport z postępów prac nr II/4/2014</t>
  </si>
  <si>
    <t>W akceptacji Zamawiającego</t>
  </si>
  <si>
    <t>Odrzucenie w wyniku uwag</t>
  </si>
  <si>
    <t>Akceptacja Zamawiającego  (odbiór)</t>
  </si>
  <si>
    <t>Zatwierdzenie Dyrektora RZGW / Przewodzniczącego KSRW</t>
  </si>
  <si>
    <t>Zatwierdzenie Dyrektora UM</t>
  </si>
  <si>
    <t>Odrzucony w wyniku zgłoszonych uwag</t>
  </si>
  <si>
    <t>Data odrzucenia</t>
  </si>
  <si>
    <t>Uwagi / Wymagane poprawki</t>
  </si>
  <si>
    <t>Termin poprawek</t>
  </si>
  <si>
    <t>Zaakceptowany</t>
  </si>
  <si>
    <t>Data Akceptacji</t>
  </si>
  <si>
    <t>Strona akceptująca</t>
  </si>
  <si>
    <t>RRRR-MM-DD</t>
  </si>
  <si>
    <t>TAK/NIE</t>
  </si>
  <si>
    <t>Opis</t>
  </si>
  <si>
    <t>Data faktycznego dostarczenia produktu do Zamawiającego</t>
  </si>
  <si>
    <t>Wymagane uzgodnienia zew. na etapie tworzenia produktu (przed przekazaniem go KZGW do odbioru)</t>
  </si>
  <si>
    <t>Zakres wymaganych uzgodnień zew. na etapie tworzenia produktu</t>
  </si>
  <si>
    <t>Wymagana dokumentacja potwierdzająca przeprowadzenie uzgodnień zew. (załączniki do protokołu zdawczo-odbiorczego)</t>
  </si>
  <si>
    <t>NIE</t>
  </si>
  <si>
    <t>TAK</t>
  </si>
  <si>
    <t>Zaakceptowane przez Dyrektorów RZGW oraz Dyrektorów UM</t>
  </si>
  <si>
    <t>Pismo (ew. email) od Dyrektorów RZGW i Dyrektorów UM</t>
  </si>
  <si>
    <t>n/d</t>
  </si>
  <si>
    <t>Data wcześniejszych uzgodnienień / akceptacji / zatwierdzeń</t>
  </si>
  <si>
    <r>
      <t xml:space="preserve">G-H: Propozycja aktualizacji harmonogramu faktycznego przez wykonawcę.
</t>
    </r>
    <r>
      <rPr>
        <sz val="8"/>
        <color rgb="FFFF0000"/>
        <rFont val="Arial"/>
        <family val="2"/>
        <charset val="238"/>
      </rPr>
      <t>Uwaga: Brak uwag (do tej części) raportu nie oznacza, że Zamawiający uznaje proponowane terminy za obowiązujące.</t>
    </r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</si>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</sst>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%"/>
  </numFmts>
  <fonts count="4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rgb="FF363636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rgb="FFB1BBCC"/>
      </left>
      <right style="thin">
        <color rgb="FFB1BBCC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3" fillId="0" borderId="0"/>
    <xf numFmtId="0" fontId="2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0"/>
    <xf numFmtId="0" fontId="23" fillId="0" borderId="0"/>
    <xf numFmtId="0" fontId="2" fillId="0" borderId="0"/>
  </cellStyleXfs>
  <cellXfs count="147">
    <xf numFmtId="0" fontId="0" fillId="0" borderId="0" xfId="0"/>
    <xf numFmtId="0" fontId="20" fillId="25" borderId="0" xfId="0" applyFont="1" applyFill="1"/>
    <xf numFmtId="0" fontId="20" fillId="0" borderId="10" xfId="0" applyFont="1" applyFill="1" applyBorder="1"/>
    <xf numFmtId="164" fontId="0" fillId="0" borderId="0" xfId="0" applyNumberFormat="1" applyAlignment="1">
      <alignment horizontal="center"/>
    </xf>
    <xf numFmtId="0" fontId="25" fillId="0" borderId="0" xfId="0" applyFont="1" applyAlignment="1">
      <alignment wrapText="1"/>
    </xf>
    <xf numFmtId="0" fontId="22" fillId="0" borderId="0" xfId="0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0" fillId="26" borderId="11" xfId="0" applyFont="1" applyFill="1" applyBorder="1" applyAlignment="1"/>
    <xf numFmtId="0" fontId="20" fillId="26" borderId="11" xfId="0" applyFont="1" applyFill="1" applyBorder="1" applyAlignment="1">
      <alignment textRotation="45" wrapText="1"/>
    </xf>
    <xf numFmtId="0" fontId="20" fillId="0" borderId="11" xfId="0" applyFont="1" applyBorder="1"/>
    <xf numFmtId="9" fontId="20" fillId="0" borderId="11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left" vertical="top" wrapText="1" indent="1"/>
    </xf>
    <xf numFmtId="9" fontId="22" fillId="0" borderId="11" xfId="0" applyNumberFormat="1" applyFont="1" applyBorder="1" applyAlignment="1">
      <alignment horizontal="right" vertical="center" wrapText="1"/>
    </xf>
    <xf numFmtId="0" fontId="22" fillId="0" borderId="11" xfId="0" applyFont="1" applyBorder="1" applyAlignment="1">
      <alignment vertical="top" wrapText="1"/>
    </xf>
    <xf numFmtId="14" fontId="22" fillId="0" borderId="11" xfId="0" applyNumberFormat="1" applyFont="1" applyBorder="1" applyAlignment="1">
      <alignment horizontal="left" vertical="top" wrapText="1"/>
    </xf>
    <xf numFmtId="0" fontId="22" fillId="0" borderId="11" xfId="0" applyFont="1" applyBorder="1" applyAlignment="1">
      <alignment horizontal="center" vertical="top" wrapText="1"/>
    </xf>
    <xf numFmtId="0" fontId="27" fillId="0" borderId="0" xfId="0" applyFont="1"/>
    <xf numFmtId="0" fontId="28" fillId="0" borderId="0" xfId="0" applyFont="1"/>
    <xf numFmtId="0" fontId="22" fillId="0" borderId="0" xfId="0" applyFont="1" applyAlignment="1">
      <alignment horizontal="left" vertical="center"/>
    </xf>
    <xf numFmtId="9" fontId="22" fillId="28" borderId="11" xfId="0" applyNumberFormat="1" applyFont="1" applyFill="1" applyBorder="1" applyAlignment="1">
      <alignment horizontal="right" vertical="center" wrapText="1"/>
    </xf>
    <xf numFmtId="0" fontId="29" fillId="0" borderId="11" xfId="0" applyFont="1" applyBorder="1" applyAlignment="1">
      <alignment vertical="top" wrapText="1"/>
    </xf>
    <xf numFmtId="0" fontId="25" fillId="0" borderId="0" xfId="0" applyFont="1"/>
    <xf numFmtId="0" fontId="2" fillId="0" borderId="0" xfId="45"/>
    <xf numFmtId="0" fontId="2" fillId="0" borderId="0" xfId="45" applyAlignment="1">
      <alignment vertical="center" wrapText="1"/>
    </xf>
    <xf numFmtId="0" fontId="2" fillId="0" borderId="0" xfId="45" applyAlignment="1">
      <alignment wrapText="1"/>
    </xf>
    <xf numFmtId="165" fontId="22" fillId="0" borderId="11" xfId="0" applyNumberFormat="1" applyFont="1" applyBorder="1" applyAlignment="1">
      <alignment horizontal="left" vertical="top" wrapText="1"/>
    </xf>
    <xf numFmtId="0" fontId="0" fillId="0" borderId="10" xfId="0" applyFill="1" applyBorder="1"/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20" fillId="0" borderId="0" xfId="0" applyFont="1"/>
    <xf numFmtId="0" fontId="31" fillId="0" borderId="12" xfId="45" applyFont="1" applyBorder="1"/>
    <xf numFmtId="0" fontId="31" fillId="0" borderId="12" xfId="45" applyFont="1" applyBorder="1" applyAlignment="1">
      <alignment wrapText="1"/>
    </xf>
    <xf numFmtId="14" fontId="31" fillId="0" borderId="12" xfId="45" applyNumberFormat="1" applyFont="1" applyFill="1" applyBorder="1"/>
    <xf numFmtId="0" fontId="31" fillId="0" borderId="0" xfId="45" applyFont="1"/>
    <xf numFmtId="0" fontId="31" fillId="0" borderId="0" xfId="45" applyFont="1" applyAlignment="1">
      <alignment vertical="center" wrapText="1"/>
    </xf>
    <xf numFmtId="0" fontId="31" fillId="29" borderId="13" xfId="45" applyFont="1" applyFill="1" applyBorder="1" applyAlignment="1">
      <alignment vertical="center" wrapText="1"/>
    </xf>
    <xf numFmtId="0" fontId="31" fillId="29" borderId="13" xfId="45" applyFont="1" applyFill="1" applyBorder="1" applyAlignment="1">
      <alignment horizontal="center" vertical="center" wrapText="1"/>
    </xf>
    <xf numFmtId="0" fontId="31" fillId="27" borderId="13" xfId="45" applyFont="1" applyFill="1" applyBorder="1" applyAlignment="1">
      <alignment horizontal="center" vertical="center" wrapText="1"/>
    </xf>
    <xf numFmtId="0" fontId="32" fillId="27" borderId="13" xfId="45" applyFont="1" applyFill="1" applyBorder="1" applyAlignment="1">
      <alignment horizontal="center" vertical="center" wrapText="1"/>
    </xf>
    <xf numFmtId="0" fontId="31" fillId="30" borderId="14" xfId="45" applyFont="1" applyFill="1" applyBorder="1" applyAlignment="1">
      <alignment vertical="center" wrapText="1"/>
    </xf>
    <xf numFmtId="10" fontId="32" fillId="30" borderId="14" xfId="45" applyNumberFormat="1" applyFont="1" applyFill="1" applyBorder="1" applyAlignment="1">
      <alignment horizontal="center" vertical="center" wrapText="1"/>
    </xf>
    <xf numFmtId="165" fontId="32" fillId="30" borderId="14" xfId="45" applyNumberFormat="1" applyFont="1" applyFill="1" applyBorder="1" applyAlignment="1">
      <alignment horizontal="center" vertical="center" wrapText="1"/>
    </xf>
    <xf numFmtId="0" fontId="31" fillId="30" borderId="0" xfId="45" applyFont="1" applyFill="1" applyAlignment="1">
      <alignment vertical="center" wrapText="1"/>
    </xf>
    <xf numFmtId="0" fontId="31" fillId="26" borderId="17" xfId="45" applyFont="1" applyFill="1" applyBorder="1"/>
    <xf numFmtId="0" fontId="31" fillId="26" borderId="17" xfId="45" applyFont="1" applyFill="1" applyBorder="1" applyAlignment="1">
      <alignment wrapText="1"/>
    </xf>
    <xf numFmtId="14" fontId="31" fillId="26" borderId="17" xfId="45" applyNumberFormat="1" applyFont="1" applyFill="1" applyBorder="1"/>
    <xf numFmtId="0" fontId="31" fillId="30" borderId="18" xfId="45" applyFont="1" applyFill="1" applyBorder="1"/>
    <xf numFmtId="0" fontId="31" fillId="0" borderId="18" xfId="45" applyFont="1" applyBorder="1"/>
    <xf numFmtId="0" fontId="31" fillId="0" borderId="18" xfId="45" applyFont="1" applyBorder="1" applyAlignment="1">
      <alignment horizontal="left" wrapText="1"/>
    </xf>
    <xf numFmtId="14" fontId="27" fillId="0" borderId="18" xfId="45" applyNumberFormat="1" applyFont="1" applyFill="1" applyBorder="1"/>
    <xf numFmtId="9" fontId="31" fillId="28" borderId="19" xfId="45" applyNumberFormat="1" applyFont="1" applyFill="1" applyBorder="1" applyAlignment="1">
      <alignment horizontal="center"/>
    </xf>
    <xf numFmtId="0" fontId="31" fillId="0" borderId="18" xfId="45" applyFont="1" applyFill="1" applyBorder="1" applyAlignment="1">
      <alignment horizontal="center"/>
    </xf>
    <xf numFmtId="9" fontId="31" fillId="0" borderId="18" xfId="45" applyNumberFormat="1" applyFont="1" applyFill="1" applyBorder="1" applyAlignment="1">
      <alignment horizontal="center" wrapText="1"/>
    </xf>
    <xf numFmtId="9" fontId="31" fillId="0" borderId="18" xfId="45" applyNumberFormat="1" applyFont="1" applyBorder="1"/>
    <xf numFmtId="0" fontId="31" fillId="26" borderId="18" xfId="45" applyFont="1" applyFill="1" applyBorder="1"/>
    <xf numFmtId="0" fontId="31" fillId="26" borderId="18" xfId="45" applyFont="1" applyFill="1" applyBorder="1" applyAlignment="1">
      <alignment wrapText="1"/>
    </xf>
    <xf numFmtId="14" fontId="31" fillId="26" borderId="18" xfId="45" applyNumberFormat="1" applyFont="1" applyFill="1" applyBorder="1"/>
    <xf numFmtId="0" fontId="31" fillId="30" borderId="18" xfId="45" applyFont="1" applyFill="1" applyBorder="1" applyAlignment="1"/>
    <xf numFmtId="0" fontId="0" fillId="30" borderId="18" xfId="45" applyFont="1" applyFill="1" applyBorder="1"/>
    <xf numFmtId="14" fontId="23" fillId="0" borderId="18" xfId="45" applyNumberFormat="1" applyFont="1" applyFill="1" applyBorder="1"/>
    <xf numFmtId="0" fontId="33" fillId="0" borderId="18" xfId="45" applyFont="1" applyBorder="1" applyAlignment="1">
      <alignment horizontal="left" wrapText="1"/>
    </xf>
    <xf numFmtId="10" fontId="23" fillId="0" borderId="18" xfId="45" applyNumberFormat="1" applyFont="1" applyFill="1" applyBorder="1" applyAlignment="1">
      <alignment horizontal="center"/>
    </xf>
    <xf numFmtId="0" fontId="34" fillId="31" borderId="20" xfId="0" applyFont="1" applyFill="1" applyBorder="1" applyAlignment="1">
      <alignment horizontal="center" wrapText="1"/>
    </xf>
    <xf numFmtId="0" fontId="34" fillId="31" borderId="20" xfId="0" applyFont="1" applyFill="1" applyBorder="1" applyAlignment="1">
      <alignment wrapText="1"/>
    </xf>
    <xf numFmtId="0" fontId="35" fillId="32" borderId="20" xfId="0" applyFont="1" applyFill="1" applyBorder="1" applyAlignment="1">
      <alignment horizontal="right" wrapText="1"/>
    </xf>
    <xf numFmtId="0" fontId="35" fillId="32" borderId="20" xfId="0" applyFont="1" applyFill="1" applyBorder="1" applyAlignment="1">
      <alignment wrapText="1"/>
    </xf>
    <xf numFmtId="14" fontId="35" fillId="32" borderId="20" xfId="0" applyNumberFormat="1" applyFont="1" applyFill="1" applyBorder="1" applyAlignment="1">
      <alignment horizontal="right" wrapText="1"/>
    </xf>
    <xf numFmtId="0" fontId="36" fillId="32" borderId="20" xfId="0" applyFont="1" applyFill="1" applyBorder="1" applyAlignment="1">
      <alignment horizontal="right" wrapText="1"/>
    </xf>
    <xf numFmtId="0" fontId="36" fillId="32" borderId="20" xfId="0" applyFont="1" applyFill="1" applyBorder="1" applyAlignment="1">
      <alignment wrapText="1"/>
    </xf>
    <xf numFmtId="14" fontId="36" fillId="32" borderId="20" xfId="0" applyNumberFormat="1" applyFont="1" applyFill="1" applyBorder="1" applyAlignment="1">
      <alignment horizontal="right" wrapText="1"/>
    </xf>
    <xf numFmtId="0" fontId="37" fillId="32" borderId="20" xfId="0" applyFont="1" applyFill="1" applyBorder="1" applyAlignment="1">
      <alignment wrapText="1"/>
    </xf>
    <xf numFmtId="0" fontId="34" fillId="29" borderId="20" xfId="0" applyFont="1" applyFill="1" applyBorder="1" applyAlignment="1">
      <alignment horizontal="center" wrapText="1"/>
    </xf>
    <xf numFmtId="0" fontId="31" fillId="0" borderId="18" xfId="45" applyFont="1" applyFill="1" applyBorder="1" applyAlignment="1">
      <alignment horizontal="left" wrapText="1"/>
    </xf>
    <xf numFmtId="0" fontId="36" fillId="33" borderId="20" xfId="0" applyFont="1" applyFill="1" applyBorder="1" applyAlignment="1">
      <alignment horizontal="right" wrapText="1"/>
    </xf>
    <xf numFmtId="0" fontId="36" fillId="33" borderId="20" xfId="0" applyFont="1" applyFill="1" applyBorder="1" applyAlignment="1">
      <alignment wrapText="1"/>
    </xf>
    <xf numFmtId="14" fontId="36" fillId="33" borderId="20" xfId="0" applyNumberFormat="1" applyFont="1" applyFill="1" applyBorder="1" applyAlignment="1">
      <alignment horizontal="right" wrapText="1"/>
    </xf>
    <xf numFmtId="14" fontId="23" fillId="33" borderId="18" xfId="45" applyNumberFormat="1" applyFont="1" applyFill="1" applyBorder="1"/>
    <xf numFmtId="165" fontId="22" fillId="27" borderId="11" xfId="0" applyNumberFormat="1" applyFont="1" applyFill="1" applyBorder="1" applyAlignment="1">
      <alignment horizontal="left" vertical="top" wrapText="1"/>
    </xf>
    <xf numFmtId="14" fontId="31" fillId="34" borderId="13" xfId="45" applyNumberFormat="1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vertical="top" wrapText="1"/>
    </xf>
    <xf numFmtId="10" fontId="31" fillId="30" borderId="18" xfId="45" applyNumberFormat="1" applyFont="1" applyFill="1" applyBorder="1" applyAlignment="1">
      <alignment horizontal="center"/>
    </xf>
    <xf numFmtId="9" fontId="32" fillId="30" borderId="18" xfId="45" applyNumberFormat="1" applyFont="1" applyFill="1" applyBorder="1" applyAlignment="1">
      <alignment horizontal="center"/>
    </xf>
    <xf numFmtId="10" fontId="31" fillId="26" borderId="17" xfId="45" applyNumberFormat="1" applyFont="1" applyFill="1" applyBorder="1" applyAlignment="1">
      <alignment horizontal="center"/>
    </xf>
    <xf numFmtId="9" fontId="32" fillId="26" borderId="17" xfId="45" applyNumberFormat="1" applyFont="1" applyFill="1" applyBorder="1" applyAlignment="1">
      <alignment horizontal="center"/>
    </xf>
    <xf numFmtId="9" fontId="32" fillId="26" borderId="18" xfId="45" applyNumberFormat="1" applyFont="1" applyFill="1" applyBorder="1" applyAlignment="1">
      <alignment horizontal="center"/>
    </xf>
    <xf numFmtId="10" fontId="31" fillId="26" borderId="18" xfId="45" applyNumberFormat="1" applyFont="1" applyFill="1" applyBorder="1" applyAlignment="1">
      <alignment horizontal="center"/>
    </xf>
    <xf numFmtId="165" fontId="32" fillId="30" borderId="0" xfId="45" applyNumberFormat="1" applyFont="1" applyFill="1" applyAlignment="1">
      <alignment horizontal="center" vertical="center" wrapText="1"/>
    </xf>
    <xf numFmtId="9" fontId="31" fillId="30" borderId="0" xfId="45" applyNumberFormat="1" applyFont="1" applyFill="1" applyAlignment="1">
      <alignment horizontal="center" vertical="center" wrapText="1"/>
    </xf>
    <xf numFmtId="9" fontId="31" fillId="26" borderId="17" xfId="45" applyNumberFormat="1" applyFont="1" applyFill="1" applyBorder="1" applyAlignment="1">
      <alignment horizontal="center"/>
    </xf>
    <xf numFmtId="9" fontId="31" fillId="30" borderId="18" xfId="45" applyNumberFormat="1" applyFont="1" applyFill="1" applyBorder="1" applyAlignment="1">
      <alignment horizontal="center"/>
    </xf>
    <xf numFmtId="9" fontId="31" fillId="26" borderId="18" xfId="45" applyNumberFormat="1" applyFont="1" applyFill="1" applyBorder="1" applyAlignment="1">
      <alignment horizontal="center"/>
    </xf>
    <xf numFmtId="9" fontId="32" fillId="26" borderId="17" xfId="45" applyNumberFormat="1" applyFont="1" applyFill="1" applyBorder="1" applyAlignment="1">
      <alignment horizontal="right"/>
    </xf>
    <xf numFmtId="9" fontId="32" fillId="30" borderId="18" xfId="45" applyNumberFormat="1" applyFont="1" applyFill="1" applyBorder="1" applyAlignment="1"/>
    <xf numFmtId="9" fontId="32" fillId="26" borderId="18" xfId="45" applyNumberFormat="1" applyFont="1" applyFill="1" applyBorder="1" applyAlignment="1">
      <alignment horizontal="right"/>
    </xf>
    <xf numFmtId="9" fontId="32" fillId="30" borderId="18" xfId="45" applyNumberFormat="1" applyFont="1" applyFill="1" applyBorder="1" applyAlignment="1">
      <alignment horizontal="right"/>
    </xf>
    <xf numFmtId="9" fontId="32" fillId="30" borderId="18" xfId="45" applyNumberFormat="1" applyFont="1" applyFill="1" applyBorder="1"/>
    <xf numFmtId="10" fontId="23" fillId="35" borderId="18" xfId="45" applyNumberFormat="1" applyFont="1" applyFill="1" applyBorder="1" applyAlignment="1">
      <alignment horizontal="center"/>
    </xf>
    <xf numFmtId="0" fontId="31" fillId="30" borderId="0" xfId="45" applyFont="1" applyFill="1" applyBorder="1" applyAlignment="1">
      <alignment vertical="center" wrapText="1"/>
    </xf>
    <xf numFmtId="0" fontId="0" fillId="0" borderId="0" xfId="0" applyFont="1"/>
    <xf numFmtId="0" fontId="0" fillId="29" borderId="13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Border="1"/>
    <xf numFmtId="9" fontId="2" fillId="27" borderId="13" xfId="45" applyNumberFormat="1" applyFill="1" applyBorder="1" applyAlignment="1">
      <alignment horizontal="center"/>
    </xf>
    <xf numFmtId="14" fontId="31" fillId="0" borderId="0" xfId="45" applyNumberFormat="1" applyFont="1" applyFill="1" applyBorder="1"/>
    <xf numFmtId="9" fontId="31" fillId="0" borderId="0" xfId="45" applyNumberFormat="1" applyFont="1"/>
    <xf numFmtId="0" fontId="34" fillId="31" borderId="24" xfId="0" applyFont="1" applyFill="1" applyBorder="1" applyAlignment="1">
      <alignment horizontal="center" wrapText="1"/>
    </xf>
    <xf numFmtId="14" fontId="35" fillId="28" borderId="20" xfId="0" applyNumberFormat="1" applyFont="1" applyFill="1" applyBorder="1" applyAlignment="1">
      <alignment horizontal="right" wrapText="1"/>
    </xf>
    <xf numFmtId="14" fontId="36" fillId="28" borderId="20" xfId="0" applyNumberFormat="1" applyFont="1" applyFill="1" applyBorder="1" applyAlignment="1">
      <alignment horizontal="right" wrapText="1"/>
    </xf>
    <xf numFmtId="0" fontId="22" fillId="0" borderId="0" xfId="0" applyFont="1"/>
    <xf numFmtId="0" fontId="39" fillId="0" borderId="0" xfId="45" applyFont="1" applyAlignment="1">
      <alignment horizontal="center" vertical="center" wrapText="1"/>
    </xf>
    <xf numFmtId="0" fontId="39" fillId="0" borderId="0" xfId="45" applyFont="1" applyAlignment="1">
      <alignment vertical="center" wrapText="1"/>
    </xf>
    <xf numFmtId="0" fontId="31" fillId="36" borderId="13" xfId="45" applyFont="1" applyFill="1" applyBorder="1" applyAlignment="1">
      <alignment horizontal="center" vertical="center" wrapText="1"/>
    </xf>
    <xf numFmtId="9" fontId="31" fillId="0" borderId="0" xfId="45" applyNumberFormat="1" applyFont="1" applyFill="1" applyBorder="1"/>
    <xf numFmtId="0" fontId="34" fillId="29" borderId="24" xfId="0" applyFont="1" applyFill="1" applyBorder="1" applyAlignment="1">
      <alignment horizontal="left" wrapText="1"/>
    </xf>
    <xf numFmtId="0" fontId="31" fillId="29" borderId="0" xfId="45" applyFont="1" applyFill="1" applyBorder="1" applyAlignment="1">
      <alignment vertical="center" wrapText="1"/>
    </xf>
    <xf numFmtId="0" fontId="0" fillId="29" borderId="12" xfId="0" applyFont="1" applyFill="1" applyBorder="1" applyAlignment="1">
      <alignment horizontal="centerContinuous" vertical="center" wrapText="1"/>
    </xf>
    <xf numFmtId="0" fontId="0" fillId="29" borderId="25" xfId="0" applyFont="1" applyFill="1" applyBorder="1" applyAlignment="1">
      <alignment horizontal="centerContinuous" vertical="center" wrapText="1"/>
    </xf>
    <xf numFmtId="0" fontId="0" fillId="29" borderId="27" xfId="0" applyFont="1" applyFill="1" applyBorder="1" applyAlignment="1">
      <alignment horizontal="center" vertical="center" wrapText="1"/>
    </xf>
    <xf numFmtId="0" fontId="0" fillId="29" borderId="27" xfId="0" applyFill="1" applyBorder="1" applyAlignment="1">
      <alignment horizontal="center" vertical="center" wrapText="1"/>
    </xf>
    <xf numFmtId="165" fontId="1" fillId="30" borderId="14" xfId="45" applyNumberFormat="1" applyFont="1" applyFill="1" applyBorder="1" applyAlignment="1">
      <alignment horizontal="center" vertical="center" wrapText="1"/>
    </xf>
    <xf numFmtId="0" fontId="31" fillId="0" borderId="28" xfId="45" applyFont="1" applyBorder="1"/>
    <xf numFmtId="0" fontId="31" fillId="28" borderId="29" xfId="45" applyFont="1" applyFill="1" applyBorder="1"/>
    <xf numFmtId="0" fontId="31" fillId="28" borderId="30" xfId="45" applyFont="1" applyFill="1" applyBorder="1"/>
    <xf numFmtId="0" fontId="0" fillId="29" borderId="13" xfId="0" applyFill="1" applyBorder="1" applyAlignment="1">
      <alignment vertical="center" wrapText="1"/>
    </xf>
    <xf numFmtId="0" fontId="31" fillId="29" borderId="29" xfId="45" applyFont="1" applyFill="1" applyBorder="1" applyAlignment="1">
      <alignment horizontal="center"/>
    </xf>
    <xf numFmtId="0" fontId="31" fillId="0" borderId="18" xfId="45" applyFont="1" applyFill="1" applyBorder="1" applyAlignment="1">
      <alignment horizontal="center" wrapText="1"/>
    </xf>
    <xf numFmtId="0" fontId="31" fillId="30" borderId="18" xfId="45" applyFont="1" applyFill="1" applyBorder="1" applyAlignment="1">
      <alignment wrapText="1"/>
    </xf>
    <xf numFmtId="0" fontId="0" fillId="29" borderId="31" xfId="0" applyFont="1" applyFill="1" applyBorder="1" applyAlignment="1">
      <alignment horizontal="center" vertical="center" wrapText="1"/>
    </xf>
    <xf numFmtId="0" fontId="31" fillId="27" borderId="25" xfId="45" applyFont="1" applyFill="1" applyBorder="1" applyAlignment="1">
      <alignment horizontal="center" vertical="center" wrapText="1"/>
    </xf>
    <xf numFmtId="9" fontId="31" fillId="0" borderId="0" xfId="45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 wrapText="1"/>
    </xf>
    <xf numFmtId="165" fontId="1" fillId="0" borderId="0" xfId="45" applyNumberFormat="1" applyFont="1" applyFill="1" applyBorder="1" applyAlignment="1">
      <alignment horizontal="center" vertical="center" wrapText="1"/>
    </xf>
    <xf numFmtId="9" fontId="32" fillId="0" borderId="0" xfId="45" applyNumberFormat="1" applyFont="1" applyFill="1" applyBorder="1" applyAlignment="1">
      <alignment horizontal="center"/>
    </xf>
    <xf numFmtId="0" fontId="2" fillId="0" borderId="0" xfId="45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left" vertical="center"/>
    </xf>
    <xf numFmtId="0" fontId="21" fillId="0" borderId="16" xfId="0" applyFont="1" applyFill="1" applyBorder="1" applyAlignment="1">
      <alignment horizontal="left" vertical="center"/>
    </xf>
    <xf numFmtId="0" fontId="21" fillId="24" borderId="11" xfId="0" applyFont="1" applyFill="1" applyBorder="1" applyAlignment="1">
      <alignment horizontal="left" vertical="center"/>
    </xf>
    <xf numFmtId="0" fontId="22" fillId="0" borderId="21" xfId="0" applyFont="1" applyBorder="1" applyAlignment="1">
      <alignment horizontal="left" vertical="top" wrapText="1" indent="1"/>
    </xf>
    <xf numFmtId="0" fontId="22" fillId="0" borderId="22" xfId="0" applyFont="1" applyBorder="1" applyAlignment="1">
      <alignment horizontal="left" vertical="top" wrapText="1" indent="1"/>
    </xf>
    <xf numFmtId="0" fontId="0" fillId="29" borderId="13" xfId="0" applyFont="1" applyFill="1" applyBorder="1" applyAlignment="1">
      <alignment horizontal="center" vertical="center" wrapText="1"/>
    </xf>
    <xf numFmtId="0" fontId="0" fillId="29" borderId="27" xfId="0" applyFont="1" applyFill="1" applyBorder="1" applyAlignment="1">
      <alignment horizontal="center" vertical="center" wrapText="1"/>
    </xf>
    <xf numFmtId="0" fontId="0" fillId="29" borderId="26" xfId="0" applyFont="1" applyFill="1" applyBorder="1" applyAlignment="1">
      <alignment horizontal="center" vertical="center" wrapText="1"/>
    </xf>
    <xf numFmtId="0" fontId="0" fillId="29" borderId="12" xfId="0" applyFont="1" applyFill="1" applyBorder="1" applyAlignment="1">
      <alignment horizontal="center" vertical="center" wrapText="1"/>
    </xf>
    <xf numFmtId="0" fontId="0" fillId="29" borderId="25" xfId="0" applyFont="1" applyFill="1" applyBorder="1" applyAlignment="1">
      <alignment horizontal="center" vertical="center" wrapText="1"/>
    </xf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e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6" builtinId="28" customBuiltin="1"/>
    <cellStyle name="Normal 2" xfId="43"/>
    <cellStyle name="Normal 2 2" xfId="44"/>
    <cellStyle name="Normal 3" xfId="45"/>
    <cellStyle name="Normalny" xfId="0" builtinId="0"/>
    <cellStyle name="Normalny 3" xfId="37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e" xfId="25" builtinId="27" customBuiltin="1"/>
  </cellStyles>
  <dxfs count="4"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4095750</xdr:colOff>
      <xdr:row>0</xdr:row>
      <xdr:rowOff>285750</xdr:rowOff>
    </xdr:from>
    <xdr:to>
      <xdr:col>1</xdr:col>
      <xdr:colOff>5490210</xdr:colOff>
      <xdr:row>0</xdr:row>
      <xdr:rowOff>648335</xdr:rowOff>
    </xdr:to>
    <xdr:pic>
      <xdr:nvPicPr>
        <xdr:cNvPr id="3" name="Picture 2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285750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876514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990725" cy="876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1179439</xdr:colOff>
      <xdr:row>0</xdr:row>
      <xdr:rowOff>245165</xdr:rowOff>
    </xdr:from>
    <xdr:to>
      <xdr:col>1</xdr:col>
      <xdr:colOff>2332382</xdr:colOff>
      <xdr:row>0</xdr:row>
      <xdr:rowOff>682487</xdr:rowOff>
    </xdr:to>
    <xdr:pic>
      <xdr:nvPicPr>
        <xdr:cNvPr id="5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3173891" y="245165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4095750</xdr:colOff>
      <xdr:row>0</xdr:row>
      <xdr:rowOff>0</xdr:rowOff>
    </xdr:from>
    <xdr:to>
      <xdr:col>1</xdr:col>
      <xdr:colOff>3810</xdr:colOff>
      <xdr:row>1</xdr:row>
      <xdr:rowOff>172085</xdr:rowOff>
    </xdr:to>
    <xdr:pic>
      <xdr:nvPicPr>
        <xdr:cNvPr id="2" name="Picture 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0" y="0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46" zoomScale="115" zoomScaleNormal="115" workbookViewId="0">
      <selection activeCell="A21" sqref="A21"/>
    </sheetView>
  </sheetViews>
  <sheetFormatPr defaultRowHeight="12.75"/>
  <cols>
    <col min="1" max="1" width="29.140625" customWidth="1"/>
    <col min="2" max="2" width="85.42578125" customWidth="1"/>
    <col min="3" max="3" width="1.42578125" customWidth="1"/>
    <col min="4" max="5" width="9.28515625" customWidth="1"/>
  </cols>
  <sheetData>
    <row r="1" spans="1:4" ht="77.25" customHeight="1"/>
    <row r="2" spans="1:4" ht="22.5">
      <c r="B2" s="5" t="s">
        <v>24</v>
      </c>
    </row>
    <row r="3" spans="1:4">
      <c r="B3" s="5" t="s">
        <v>25</v>
      </c>
      <c r="C3" s="4"/>
    </row>
    <row r="4" spans="1:4" ht="16.5">
      <c r="A4" s="6" t="s">
        <v>293</v>
      </c>
      <c r="B4" s="5"/>
      <c r="C4" s="4"/>
    </row>
    <row r="5" spans="1:4" ht="15.75" customHeight="1">
      <c r="A5" s="18"/>
      <c r="C5" s="17"/>
    </row>
    <row r="6" spans="1:4">
      <c r="A6" s="139" t="s">
        <v>10</v>
      </c>
      <c r="B6" s="139"/>
      <c r="C6" s="4"/>
    </row>
    <row r="7" spans="1:4" ht="45">
      <c r="A7" s="13" t="s">
        <v>37</v>
      </c>
      <c r="B7" s="13" t="s">
        <v>58</v>
      </c>
      <c r="C7" s="17"/>
    </row>
    <row r="8" spans="1:4">
      <c r="A8" s="13" t="s">
        <v>38</v>
      </c>
      <c r="B8" s="13" t="s">
        <v>57</v>
      </c>
      <c r="C8" s="17"/>
    </row>
    <row r="9" spans="1:4">
      <c r="A9" s="13" t="s">
        <v>11</v>
      </c>
      <c r="B9" s="13" t="s">
        <v>320</v>
      </c>
    </row>
    <row r="10" spans="1:4">
      <c r="A10" s="13" t="s">
        <v>0</v>
      </c>
      <c r="B10" s="20" t="s">
        <v>14</v>
      </c>
    </row>
    <row r="11" spans="1:4">
      <c r="A11" s="13" t="s">
        <v>1</v>
      </c>
      <c r="B11" s="13" t="s">
        <v>290</v>
      </c>
    </row>
    <row r="12" spans="1:4">
      <c r="A12" s="13" t="s">
        <v>2</v>
      </c>
      <c r="B12" s="14" t="s">
        <v>291</v>
      </c>
      <c r="C12" s="17"/>
    </row>
    <row r="13" spans="1:4">
      <c r="A13" s="13" t="s">
        <v>35</v>
      </c>
      <c r="B13" s="25">
        <f>'Status Produktów'!G3</f>
        <v>0</v>
      </c>
      <c r="C13" s="4"/>
      <c r="D13" s="21" t="s">
        <v>265</v>
      </c>
    </row>
    <row r="14" spans="1:4">
      <c r="A14" s="13" t="s">
        <v>36</v>
      </c>
      <c r="B14" s="77">
        <f>'Status Produktów'!AH3</f>
        <v>0.22498384621407877</v>
      </c>
      <c r="C14" s="4"/>
    </row>
    <row r="15" spans="1:4">
      <c r="A15" s="79" t="s">
        <v>266</v>
      </c>
      <c r="B15" s="77">
        <f>B13/B14</f>
        <v>0</v>
      </c>
      <c r="C15" s="4"/>
    </row>
    <row r="16" spans="1:4">
      <c r="A16" s="13" t="s">
        <v>3</v>
      </c>
      <c r="B16" s="15" t="s">
        <v>6</v>
      </c>
    </row>
    <row r="17" spans="1:4">
      <c r="A17" s="139" t="s">
        <v>15</v>
      </c>
      <c r="B17" s="139"/>
    </row>
    <row r="18" spans="1:4">
      <c r="A18" s="137" t="s">
        <v>59</v>
      </c>
      <c r="B18" s="138"/>
    </row>
    <row r="19" spans="1:4" ht="45">
      <c r="A19" s="11" t="s">
        <v>84</v>
      </c>
      <c r="B19" s="13" t="s">
        <v>257</v>
      </c>
    </row>
    <row r="20" spans="1:4" ht="22.5">
      <c r="A20" s="11" t="s">
        <v>60</v>
      </c>
      <c r="B20" s="13" t="s">
        <v>61</v>
      </c>
      <c r="C20" s="4"/>
      <c r="D20" s="3"/>
    </row>
    <row r="21" spans="1:4" ht="56.25">
      <c r="A21" s="11" t="s">
        <v>64</v>
      </c>
      <c r="B21" s="13" t="s">
        <v>61</v>
      </c>
      <c r="D21" s="3"/>
    </row>
    <row r="22" spans="1:4">
      <c r="A22" s="137" t="s">
        <v>74</v>
      </c>
      <c r="B22" s="138"/>
    </row>
    <row r="23" spans="1:4" ht="33.75">
      <c r="A23" s="11" t="s">
        <v>63</v>
      </c>
      <c r="B23" s="13" t="s">
        <v>61</v>
      </c>
    </row>
    <row r="24" spans="1:4" ht="78.75">
      <c r="A24" s="11" t="s">
        <v>65</v>
      </c>
      <c r="B24" s="13" t="s">
        <v>61</v>
      </c>
      <c r="D24" s="3"/>
    </row>
    <row r="25" spans="1:4" ht="56.25">
      <c r="A25" s="11" t="s">
        <v>66</v>
      </c>
      <c r="B25" s="13" t="s">
        <v>61</v>
      </c>
      <c r="D25" s="3"/>
    </row>
    <row r="26" spans="1:4" ht="45">
      <c r="A26" s="11" t="s">
        <v>67</v>
      </c>
      <c r="B26" s="13" t="s">
        <v>61</v>
      </c>
      <c r="D26" s="3"/>
    </row>
    <row r="27" spans="1:4" ht="45">
      <c r="A27" s="11" t="s">
        <v>68</v>
      </c>
      <c r="B27" s="13" t="s">
        <v>61</v>
      </c>
      <c r="D27" s="3"/>
    </row>
    <row r="28" spans="1:4" ht="33.75">
      <c r="A28" s="13" t="s">
        <v>259</v>
      </c>
      <c r="B28" s="20" t="s">
        <v>261</v>
      </c>
      <c r="D28" s="3"/>
    </row>
    <row r="29" spans="1:4" ht="33.75">
      <c r="A29" s="13" t="s">
        <v>260</v>
      </c>
      <c r="B29" s="20" t="s">
        <v>262</v>
      </c>
      <c r="C29" s="4"/>
    </row>
    <row r="30" spans="1:4">
      <c r="A30" s="139" t="s">
        <v>26</v>
      </c>
      <c r="B30" s="139"/>
      <c r="C30" s="4"/>
    </row>
    <row r="31" spans="1:4" ht="45">
      <c r="A31" s="13" t="s">
        <v>41</v>
      </c>
      <c r="B31" s="20" t="s">
        <v>27</v>
      </c>
    </row>
    <row r="32" spans="1:4" ht="45">
      <c r="A32" s="13" t="s">
        <v>42</v>
      </c>
      <c r="B32" s="20" t="s">
        <v>12</v>
      </c>
    </row>
    <row r="33" spans="1:4" ht="33.75">
      <c r="A33" s="13" t="s">
        <v>4</v>
      </c>
      <c r="B33" s="20" t="s">
        <v>13</v>
      </c>
      <c r="C33" s="4"/>
    </row>
    <row r="34" spans="1:4">
      <c r="A34" s="139" t="s">
        <v>5</v>
      </c>
      <c r="B34" s="139"/>
    </row>
    <row r="35" spans="1:4">
      <c r="A35" s="13" t="s">
        <v>34</v>
      </c>
      <c r="B35" s="77">
        <f>'Status Produktów'!AI3</f>
        <v>0.28707659114341033</v>
      </c>
      <c r="C35" s="4"/>
    </row>
    <row r="36" spans="1:4">
      <c r="A36" s="13" t="s">
        <v>5</v>
      </c>
      <c r="B36" s="13" t="s">
        <v>292</v>
      </c>
    </row>
    <row r="37" spans="1:4">
      <c r="A37" s="137" t="s">
        <v>59</v>
      </c>
      <c r="B37" s="138"/>
    </row>
    <row r="38" spans="1:4" ht="45">
      <c r="A38" s="140" t="s">
        <v>84</v>
      </c>
      <c r="B38" s="13" t="s">
        <v>257</v>
      </c>
    </row>
    <row r="39" spans="1:4" ht="45">
      <c r="A39" s="141"/>
      <c r="B39" s="13" t="s">
        <v>258</v>
      </c>
    </row>
    <row r="40" spans="1:4" ht="22.5">
      <c r="A40" s="11" t="s">
        <v>60</v>
      </c>
      <c r="B40" s="13" t="s">
        <v>61</v>
      </c>
      <c r="C40" s="4"/>
      <c r="D40" s="3"/>
    </row>
    <row r="41" spans="1:4" ht="56.25">
      <c r="A41" s="11" t="s">
        <v>64</v>
      </c>
      <c r="B41" s="13" t="s">
        <v>61</v>
      </c>
      <c r="D41" s="3"/>
    </row>
    <row r="42" spans="1:4">
      <c r="A42" s="137" t="s">
        <v>62</v>
      </c>
      <c r="B42" s="138"/>
    </row>
    <row r="43" spans="1:4" ht="33.75">
      <c r="A43" s="11" t="s">
        <v>63</v>
      </c>
      <c r="B43" s="13" t="s">
        <v>61</v>
      </c>
    </row>
    <row r="44" spans="1:4" ht="78.75">
      <c r="A44" s="11" t="s">
        <v>65</v>
      </c>
      <c r="B44" s="13" t="s">
        <v>61</v>
      </c>
      <c r="D44" s="3"/>
    </row>
    <row r="45" spans="1:4" ht="56.25">
      <c r="A45" s="11" t="s">
        <v>66</v>
      </c>
      <c r="B45" s="13" t="s">
        <v>61</v>
      </c>
      <c r="D45" s="3"/>
    </row>
    <row r="46" spans="1:4" ht="45">
      <c r="A46" s="11" t="s">
        <v>67</v>
      </c>
      <c r="B46" s="13" t="s">
        <v>61</v>
      </c>
      <c r="D46" s="3"/>
    </row>
    <row r="47" spans="1:4" ht="45">
      <c r="A47" s="11" t="s">
        <v>68</v>
      </c>
      <c r="B47" s="13" t="s">
        <v>61</v>
      </c>
      <c r="D47" s="3"/>
    </row>
    <row r="48" spans="1:4" ht="22.5">
      <c r="A48" s="13" t="s">
        <v>263</v>
      </c>
      <c r="B48" s="20" t="s">
        <v>264</v>
      </c>
      <c r="C48" s="4"/>
    </row>
  </sheetData>
  <mergeCells count="9">
    <mergeCell ref="A37:B37"/>
    <mergeCell ref="A42:B42"/>
    <mergeCell ref="A34:B34"/>
    <mergeCell ref="A17:B17"/>
    <mergeCell ref="A6:B6"/>
    <mergeCell ref="A30:B30"/>
    <mergeCell ref="A18:B18"/>
    <mergeCell ref="A22:B22"/>
    <mergeCell ref="A38:A39"/>
  </mergeCells>
  <conditionalFormatting sqref="B16">
    <cfRule type="cellIs" dxfId="3" priority="1" operator="equal">
      <formula>"CZERWONY"</formula>
    </cfRule>
    <cfRule type="cellIs" dxfId="2" priority="2" operator="equal">
      <formula>"ŻÓŁTY"</formula>
    </cfRule>
    <cfRule type="cellIs" dxfId="1" priority="3" operator="equal">
      <formula>"ZIELONY"</formula>
    </cfRule>
  </conditionalFormatting>
  <dataValidations count="1">
    <dataValidation type="list" allowBlank="1" showInputMessage="1" showErrorMessage="1" sqref="B16">
      <formula1>Statusy</formula1>
    </dataValidation>
  </dataValidation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&amp;CProjekt współfinansowany przez Unię Europejską ze środków
Programu Operacyjnego Pomoc Techniczna 2007-2013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U49"/>
  <sheetViews>
    <sheetView zoomScale="85" zoomScaleNormal="85" workbookViewId="0">
      <selection activeCell="C10" sqref="C10"/>
    </sheetView>
  </sheetViews>
  <sheetFormatPr defaultColWidth="9.140625" defaultRowHeight="15" outlineLevelCol="1"/>
  <cols>
    <col min="1" max="2" width="8.5703125" style="22" customWidth="1"/>
    <col min="3" max="3" width="81.85546875" style="24" customWidth="1"/>
    <col min="4" max="5" width="15.5703125" style="22" customWidth="1"/>
    <col min="6" max="8" width="11.85546875" style="22" customWidth="1"/>
    <col min="9" max="9" width="19.42578125" style="98" customWidth="1"/>
    <col min="10" max="11" width="17" style="98" customWidth="1"/>
    <col min="12" max="12" width="21.140625" style="98" customWidth="1"/>
    <col min="13" max="13" width="32.140625" style="98" customWidth="1"/>
    <col min="14" max="14" width="28.7109375" style="98" customWidth="1"/>
    <col min="15" max="17" width="19.28515625" style="22" customWidth="1"/>
    <col min="18" max="19" width="28.42578125" style="22" customWidth="1"/>
    <col min="20" max="26" width="19.28515625" style="22" customWidth="1"/>
    <col min="27" max="27" width="27.42578125" style="22" customWidth="1"/>
    <col min="28" max="28" width="3.42578125" style="22" customWidth="1" collapsed="1"/>
    <col min="29" max="29" width="19.28515625" style="22" hidden="1" customWidth="1" outlineLevel="1"/>
    <col min="30" max="32" width="20" style="22" hidden="1" customWidth="1" outlineLevel="1"/>
    <col min="33" max="33" width="9.140625" style="22" hidden="1" customWidth="1" outlineLevel="1"/>
    <col min="34" max="34" width="11.7109375" style="22" customWidth="1"/>
    <col min="35" max="35" width="11.85546875" style="22" customWidth="1"/>
    <col min="36" max="37" width="25.28515625" style="22" customWidth="1"/>
    <col min="38" max="38" width="9.140625" style="22" customWidth="1" collapsed="1"/>
    <col min="39" max="47" width="22.28515625" style="22" hidden="1" customWidth="1" outlineLevel="1"/>
    <col min="48" max="16384" width="9.140625" style="22"/>
  </cols>
  <sheetData>
    <row r="1" spans="1:47" ht="15" customHeight="1">
      <c r="A1" s="30" t="s">
        <v>83</v>
      </c>
      <c r="B1" s="30"/>
      <c r="C1" s="31"/>
      <c r="D1" s="32"/>
      <c r="E1" s="32"/>
      <c r="F1" s="30"/>
      <c r="G1" s="30"/>
      <c r="H1" s="30"/>
      <c r="O1" s="33"/>
      <c r="P1" s="33"/>
      <c r="Q1" s="122"/>
      <c r="R1" s="117" t="s">
        <v>318</v>
      </c>
      <c r="S1" s="118"/>
      <c r="T1" s="142" t="s">
        <v>294</v>
      </c>
      <c r="U1" s="144" t="s">
        <v>295</v>
      </c>
      <c r="V1" s="145"/>
      <c r="W1" s="145"/>
      <c r="X1" s="146"/>
      <c r="Y1" s="142" t="s">
        <v>296</v>
      </c>
      <c r="Z1" s="142"/>
      <c r="AA1" s="144"/>
      <c r="AB1" s="136" t="s">
        <v>288</v>
      </c>
      <c r="AC1" s="33"/>
      <c r="AD1" s="104">
        <v>0</v>
      </c>
      <c r="AE1" s="104">
        <v>0.99</v>
      </c>
      <c r="AF1" s="104">
        <v>1</v>
      </c>
      <c r="AG1" s="33"/>
      <c r="AH1" s="33"/>
      <c r="AI1" s="33"/>
      <c r="AJ1" s="34" t="s">
        <v>48</v>
      </c>
      <c r="AK1" s="34" t="s">
        <v>49</v>
      </c>
      <c r="AL1" s="111" t="s">
        <v>279</v>
      </c>
      <c r="AM1" s="112"/>
    </row>
    <row r="2" spans="1:47" s="23" customFormat="1" ht="93.75" customHeight="1">
      <c r="A2" s="35" t="s">
        <v>69</v>
      </c>
      <c r="B2" s="35" t="s">
        <v>70</v>
      </c>
      <c r="C2" s="35" t="s">
        <v>43</v>
      </c>
      <c r="D2" s="35" t="s">
        <v>75</v>
      </c>
      <c r="E2" s="35" t="s">
        <v>86</v>
      </c>
      <c r="F2" s="36" t="s">
        <v>45</v>
      </c>
      <c r="G2" s="36" t="s">
        <v>46</v>
      </c>
      <c r="H2" s="35" t="s">
        <v>44</v>
      </c>
      <c r="I2" s="99" t="s">
        <v>267</v>
      </c>
      <c r="J2" s="99" t="s">
        <v>268</v>
      </c>
      <c r="K2" s="35" t="s">
        <v>271</v>
      </c>
      <c r="L2" s="125" t="s">
        <v>310</v>
      </c>
      <c r="M2" s="125" t="s">
        <v>311</v>
      </c>
      <c r="N2" s="125" t="s">
        <v>312</v>
      </c>
      <c r="O2" s="35" t="s">
        <v>32</v>
      </c>
      <c r="P2" s="35" t="s">
        <v>33</v>
      </c>
      <c r="Q2" s="116" t="s">
        <v>309</v>
      </c>
      <c r="R2" s="120" t="s">
        <v>297</v>
      </c>
      <c r="S2" s="119" t="s">
        <v>298</v>
      </c>
      <c r="T2" s="143"/>
      <c r="U2" s="120" t="s">
        <v>299</v>
      </c>
      <c r="V2" s="120" t="s">
        <v>300</v>
      </c>
      <c r="W2" s="120" t="s">
        <v>301</v>
      </c>
      <c r="X2" s="120" t="s">
        <v>302</v>
      </c>
      <c r="Y2" s="119" t="s">
        <v>303</v>
      </c>
      <c r="Z2" s="119" t="s">
        <v>304</v>
      </c>
      <c r="AA2" s="129" t="s">
        <v>305</v>
      </c>
      <c r="AB2" s="132"/>
      <c r="AC2" s="130" t="s">
        <v>255</v>
      </c>
      <c r="AD2" s="37" t="s">
        <v>273</v>
      </c>
      <c r="AE2" s="37" t="s">
        <v>274</v>
      </c>
      <c r="AF2" s="37" t="s">
        <v>272</v>
      </c>
      <c r="AG2" s="37" t="s">
        <v>47</v>
      </c>
      <c r="AH2" s="38" t="s">
        <v>50</v>
      </c>
      <c r="AI2" s="38" t="s">
        <v>51</v>
      </c>
      <c r="AJ2" s="78">
        <v>41973</v>
      </c>
      <c r="AK2" s="78">
        <v>42004</v>
      </c>
      <c r="AM2" s="113" t="s">
        <v>280</v>
      </c>
      <c r="AN2" s="113" t="s">
        <v>281</v>
      </c>
      <c r="AO2" s="113" t="s">
        <v>282</v>
      </c>
      <c r="AP2" s="113" t="s">
        <v>283</v>
      </c>
      <c r="AQ2" s="113" t="s">
        <v>289</v>
      </c>
      <c r="AR2" s="113" t="s">
        <v>284</v>
      </c>
      <c r="AS2" s="113" t="s">
        <v>285</v>
      </c>
      <c r="AT2" s="113" t="s">
        <v>286</v>
      </c>
      <c r="AU2" s="113" t="s">
        <v>287</v>
      </c>
    </row>
    <row r="3" spans="1:47" s="23" customFormat="1" ht="30.75" customHeight="1">
      <c r="A3" s="39"/>
      <c r="B3" s="39"/>
      <c r="C3" s="39"/>
      <c r="D3" s="39"/>
      <c r="E3" s="39"/>
      <c r="F3" s="40">
        <f>SUBTOTAL(9,F5:F35)</f>
        <v>1.0000000000000002</v>
      </c>
      <c r="G3" s="41">
        <f>F5*G5+F7*G7+F16*G16+F20*G20+F23*G23+F29*G29+F32*G32+F34*G34</f>
        <v>0</v>
      </c>
      <c r="H3" s="39"/>
      <c r="I3" s="39"/>
      <c r="J3" s="39"/>
      <c r="K3" s="97"/>
      <c r="L3" s="97"/>
      <c r="M3" s="97"/>
      <c r="N3" s="97"/>
      <c r="O3" s="87">
        <v>0</v>
      </c>
      <c r="P3" s="86">
        <f t="shared" ref="P3:P5" si="0">G3-O3</f>
        <v>0</v>
      </c>
      <c r="Q3" s="121" t="s">
        <v>306</v>
      </c>
      <c r="R3" s="121" t="s">
        <v>306</v>
      </c>
      <c r="S3" s="121" t="s">
        <v>306</v>
      </c>
      <c r="T3" s="121" t="s">
        <v>307</v>
      </c>
      <c r="U3" s="121" t="s">
        <v>307</v>
      </c>
      <c r="V3" s="121" t="s">
        <v>306</v>
      </c>
      <c r="W3" s="121" t="s">
        <v>308</v>
      </c>
      <c r="X3" s="121" t="s">
        <v>306</v>
      </c>
      <c r="Y3" s="121" t="s">
        <v>307</v>
      </c>
      <c r="Z3" s="121" t="s">
        <v>306</v>
      </c>
      <c r="AA3" s="121"/>
      <c r="AB3" s="133"/>
      <c r="AC3" s="42"/>
      <c r="AD3" s="41"/>
      <c r="AE3" s="41"/>
      <c r="AF3" s="41"/>
      <c r="AG3" s="41"/>
      <c r="AH3" s="41">
        <f>$F4*AH4+$F19*AH19</f>
        <v>0.22498384621407877</v>
      </c>
      <c r="AI3" s="41">
        <f>$F4*AI4+$F19*AI19</f>
        <v>0.28707659114341033</v>
      </c>
      <c r="AJ3" s="34"/>
      <c r="AK3" s="34"/>
      <c r="AM3" s="41"/>
      <c r="AN3" s="41"/>
      <c r="AO3" s="41"/>
      <c r="AP3" s="41"/>
      <c r="AQ3" s="41"/>
      <c r="AR3" s="41"/>
      <c r="AS3" s="41"/>
      <c r="AT3" s="41"/>
      <c r="AU3" s="41"/>
    </row>
    <row r="4" spans="1:47">
      <c r="A4" s="43" t="s">
        <v>71</v>
      </c>
      <c r="B4" s="43"/>
      <c r="C4" s="44"/>
      <c r="D4" s="45"/>
      <c r="E4" s="45"/>
      <c r="F4" s="82">
        <f>SUBTOTAL(9,F5:F18)</f>
        <v>0.48999999999999994</v>
      </c>
      <c r="G4" s="83">
        <f>(F5*G5+F7*G7+F16*G16)/F4</f>
        <v>0</v>
      </c>
      <c r="H4" s="43"/>
      <c r="I4" s="43"/>
      <c r="J4" s="43"/>
      <c r="K4" s="43"/>
      <c r="L4" s="43"/>
      <c r="M4" s="43"/>
      <c r="N4" s="43"/>
      <c r="O4" s="88">
        <v>0</v>
      </c>
      <c r="P4" s="83">
        <f t="shared" si="0"/>
        <v>0</v>
      </c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134"/>
      <c r="AC4" s="43"/>
      <c r="AD4" s="43"/>
      <c r="AE4" s="43"/>
      <c r="AF4" s="43"/>
      <c r="AG4" s="43"/>
      <c r="AH4" s="91">
        <f>($F5*AH5+$F7*AH7+$F16*AH16)/$F4</f>
        <v>0.45915070655934448</v>
      </c>
      <c r="AI4" s="91">
        <f>($F5*AI5+$F7*AI7+$F16*AI16)/$F4</f>
        <v>0.58587059417022525</v>
      </c>
      <c r="AJ4" s="33"/>
      <c r="AK4" s="33"/>
      <c r="AM4" s="43"/>
      <c r="AN4" s="43"/>
      <c r="AO4" s="43"/>
      <c r="AP4" s="43"/>
      <c r="AQ4" s="43"/>
      <c r="AR4" s="43"/>
      <c r="AS4" s="43"/>
      <c r="AT4" s="43"/>
      <c r="AU4" s="43"/>
    </row>
    <row r="5" spans="1:47" ht="15" customHeight="1">
      <c r="A5" s="46"/>
      <c r="B5" s="58" t="s">
        <v>85</v>
      </c>
      <c r="C5" s="46"/>
      <c r="D5" s="46"/>
      <c r="E5" s="46"/>
      <c r="F5" s="80">
        <f>SUBTOTAL(9,F6)</f>
        <v>0.03</v>
      </c>
      <c r="G5" s="81">
        <f>G6</f>
        <v>0</v>
      </c>
      <c r="H5" s="46"/>
      <c r="I5" s="46"/>
      <c r="J5" s="46"/>
      <c r="K5" s="46"/>
      <c r="L5" s="46"/>
      <c r="M5" s="46"/>
      <c r="N5" s="46"/>
      <c r="O5" s="89">
        <v>0</v>
      </c>
      <c r="P5" s="81">
        <f t="shared" si="0"/>
        <v>0</v>
      </c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134"/>
      <c r="AC5" s="46"/>
      <c r="AD5" s="46"/>
      <c r="AE5" s="46"/>
      <c r="AF5" s="46"/>
      <c r="AG5" s="46"/>
      <c r="AH5" s="92">
        <f>AH6</f>
        <v>1</v>
      </c>
      <c r="AI5" s="92">
        <f>AI6</f>
        <v>1</v>
      </c>
      <c r="AJ5" s="33"/>
      <c r="AK5" s="33"/>
      <c r="AM5" s="46"/>
      <c r="AN5" s="46"/>
      <c r="AO5" s="46"/>
      <c r="AP5" s="46"/>
      <c r="AQ5" s="46"/>
      <c r="AR5" s="46"/>
      <c r="AS5" s="46"/>
      <c r="AT5" s="46"/>
      <c r="AU5" s="46"/>
    </row>
    <row r="6" spans="1:47">
      <c r="A6" s="47" t="s">
        <v>117</v>
      </c>
      <c r="B6" s="47"/>
      <c r="C6" s="48" t="s">
        <v>88</v>
      </c>
      <c r="D6" s="59">
        <f>VLOOKUP(A6,harmSOOSPZRP,5,FALSE)</f>
        <v>41897</v>
      </c>
      <c r="E6" s="49"/>
      <c r="F6" s="61">
        <v>0.03</v>
      </c>
      <c r="G6" s="50">
        <v>0</v>
      </c>
      <c r="H6" s="51"/>
      <c r="I6" s="51" t="s">
        <v>269</v>
      </c>
      <c r="J6" s="51">
        <v>10</v>
      </c>
      <c r="K6" s="51">
        <f>J6*1.4</f>
        <v>14</v>
      </c>
      <c r="L6" s="51" t="s">
        <v>313</v>
      </c>
      <c r="M6" s="51"/>
      <c r="N6" s="51"/>
      <c r="O6" s="52">
        <v>0</v>
      </c>
      <c r="P6" s="52">
        <f>G6-O6</f>
        <v>0</v>
      </c>
      <c r="Q6" s="123"/>
      <c r="R6" s="126" t="s">
        <v>317</v>
      </c>
      <c r="S6" s="126" t="s">
        <v>317</v>
      </c>
      <c r="T6" s="123"/>
      <c r="U6" s="123"/>
      <c r="V6" s="123"/>
      <c r="W6" s="123"/>
      <c r="X6" s="123"/>
      <c r="Y6" s="123"/>
      <c r="Z6" s="123"/>
      <c r="AA6" s="52"/>
      <c r="AB6" s="131"/>
      <c r="AC6" s="52" t="s">
        <v>145</v>
      </c>
      <c r="AD6" s="59">
        <f>VLOOKUP(AC6,harmSOOSPZRP,4,FALSE)</f>
        <v>41856</v>
      </c>
      <c r="AE6" s="59">
        <f>D6</f>
        <v>41897</v>
      </c>
      <c r="AF6" s="105">
        <f>AE6+ROUNDUP(J6*7/5,0)+K6</f>
        <v>41925</v>
      </c>
      <c r="AG6" s="47">
        <f>AE6-AD6+1</f>
        <v>42</v>
      </c>
      <c r="AH6" s="106">
        <f>MIN(MAX(($AJ$2-AD6)/AG6,0),$AE$1)+IF($AJ$2&gt;=AF6,$AF$1-$AE$1,0)</f>
        <v>1</v>
      </c>
      <c r="AI6" s="106">
        <f>MIN(MAX(($AK$2-AD6)/AG6,0),$AE$1)+IF($AK$2&gt;=AF6,$AF$1-$AE$1,0)</f>
        <v>1</v>
      </c>
      <c r="AJ6" s="33"/>
      <c r="AK6" s="33"/>
      <c r="AM6" s="59">
        <f>VLOOKUP(AC6,harmSOOSPZRP,7,FALSE)</f>
        <v>41856</v>
      </c>
      <c r="AN6" s="59">
        <f>VLOOKUP(A6,harmSOOSPZRP,8,FALSE)</f>
        <v>41897</v>
      </c>
      <c r="AO6" s="105">
        <f>AN6+ROUNDUP(J6*7/5,0)+K6</f>
        <v>41925</v>
      </c>
      <c r="AP6" s="47">
        <f>AN6-AM6+1</f>
        <v>42</v>
      </c>
      <c r="AQ6" s="47">
        <f>AN6-AE6</f>
        <v>0</v>
      </c>
      <c r="AR6" s="53">
        <f>MIN(MAX(($AJ$2-AM6)/AP6,0),$AE$1)+IF($AJ$2&gt;=AO6,$AF$1-$AE$1,0)</f>
        <v>1</v>
      </c>
      <c r="AS6" s="53">
        <f>G6-AR6</f>
        <v>-1</v>
      </c>
      <c r="AT6" s="114" t="b">
        <f>IF(AND(AR6&gt;=99%,G6&lt;99%),TRUE,FALSE)</f>
        <v>1</v>
      </c>
      <c r="AU6" s="114" t="b">
        <f>IF(AND(AR6=100%,G6&lt;100%),TRUE,FALSE)</f>
        <v>1</v>
      </c>
    </row>
    <row r="7" spans="1:47" ht="21.75" customHeight="1">
      <c r="A7" s="46"/>
      <c r="B7" s="46" t="s">
        <v>72</v>
      </c>
      <c r="C7" s="46"/>
      <c r="D7" s="46"/>
      <c r="E7" s="46"/>
      <c r="F7" s="80">
        <f>SUBTOTAL(9,F8:F15)</f>
        <v>0.26</v>
      </c>
      <c r="G7" s="81">
        <f>SUMPRODUCT(F8:F15,G8:G15)/F7</f>
        <v>0</v>
      </c>
      <c r="H7" s="46"/>
      <c r="I7" s="46"/>
      <c r="J7" s="46"/>
      <c r="K7" s="46"/>
      <c r="L7" s="46"/>
      <c r="M7" s="46"/>
      <c r="N7" s="46"/>
      <c r="O7" s="89">
        <v>0</v>
      </c>
      <c r="P7" s="81">
        <f t="shared" ref="P7:P35" si="1">G7-O7</f>
        <v>0</v>
      </c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134"/>
      <c r="AC7" s="46"/>
      <c r="AD7" s="46"/>
      <c r="AE7" s="46"/>
      <c r="AF7" s="46"/>
      <c r="AG7" s="46"/>
      <c r="AH7" s="92">
        <f>SUMPRODUCT($F8:$F15,AH8:AH15)/$F7</f>
        <v>0.74993787005414914</v>
      </c>
      <c r="AI7" s="92">
        <f>SUMPRODUCT($F8:$F15,AI8:AI15)/$F7</f>
        <v>0.94739644970414194</v>
      </c>
      <c r="AJ7" s="33"/>
      <c r="AK7" s="33"/>
      <c r="AM7" s="46"/>
      <c r="AN7" s="46"/>
      <c r="AO7" s="46"/>
      <c r="AP7" s="46"/>
      <c r="AQ7" s="46"/>
      <c r="AR7" s="46"/>
      <c r="AS7" s="46"/>
      <c r="AT7" s="46"/>
      <c r="AU7" s="46"/>
    </row>
    <row r="8" spans="1:47" ht="21.75" customHeight="1">
      <c r="A8" s="47" t="s">
        <v>118</v>
      </c>
      <c r="B8" s="47"/>
      <c r="C8" s="48" t="s">
        <v>89</v>
      </c>
      <c r="D8" s="59">
        <f t="shared" ref="D8:D15" si="2">VLOOKUP(A8,harmSOOSPZRP,5,FALSE)</f>
        <v>41871</v>
      </c>
      <c r="E8" s="59">
        <v>41870</v>
      </c>
      <c r="F8" s="61">
        <v>0.02</v>
      </c>
      <c r="G8" s="50">
        <v>0</v>
      </c>
      <c r="H8" s="51"/>
      <c r="I8" s="51" t="s">
        <v>269</v>
      </c>
      <c r="J8" s="51">
        <v>10</v>
      </c>
      <c r="K8" s="51">
        <f t="shared" ref="K8:K35" si="3">J8*1.4</f>
        <v>14</v>
      </c>
      <c r="L8" s="51" t="s">
        <v>313</v>
      </c>
      <c r="M8" s="51"/>
      <c r="N8" s="51"/>
      <c r="O8" s="52">
        <v>0</v>
      </c>
      <c r="P8" s="52">
        <f t="shared" si="1"/>
        <v>0</v>
      </c>
      <c r="Q8" s="123"/>
      <c r="R8" s="126" t="s">
        <v>317</v>
      </c>
      <c r="S8" s="126" t="s">
        <v>317</v>
      </c>
      <c r="T8" s="123"/>
      <c r="U8" s="123"/>
      <c r="V8" s="123"/>
      <c r="W8" s="123"/>
      <c r="X8" s="123"/>
      <c r="Y8" s="123"/>
      <c r="Z8" s="123"/>
      <c r="AA8" s="52"/>
      <c r="AB8" s="131"/>
      <c r="AC8" s="52" t="s">
        <v>150</v>
      </c>
      <c r="AD8" s="59">
        <f t="shared" ref="AD8:AD15" si="4">VLOOKUP(AC8,harmSOOSPZRP,4,FALSE)</f>
        <v>41856</v>
      </c>
      <c r="AE8" s="59">
        <f t="shared" ref="AE8:AE15" si="5">D8</f>
        <v>41871</v>
      </c>
      <c r="AF8" s="59">
        <f t="shared" ref="AF8:AF15" si="6">AE8+ROUNDUP(J8*7/5,0)+K8</f>
        <v>41899</v>
      </c>
      <c r="AG8" s="47">
        <f t="shared" ref="AG8:AG15" si="7">AE8-AD8+1</f>
        <v>16</v>
      </c>
      <c r="AH8" s="53">
        <f t="shared" ref="AH8" si="8">MIN(MAX(($AJ$2-AD8)/AG8,0),$AE$1)+IF($AJ$2&gt;=AF8,$AF$1-$AE$1,0)</f>
        <v>1</v>
      </c>
      <c r="AI8" s="53">
        <f t="shared" ref="AI8" si="9">MIN(MAX(($AK$2-AD8)/AG8,0),$AE$1)+IF($AK$2&gt;=AF8,$AF$1-$AE$1,0)</f>
        <v>1</v>
      </c>
      <c r="AJ8" s="33"/>
      <c r="AK8" s="33"/>
      <c r="AM8" s="59">
        <f t="shared" ref="AM8:AM15" si="10">VLOOKUP(AC8,harmSOOSPZRP,7,FALSE)</f>
        <v>41856</v>
      </c>
      <c r="AN8" s="59">
        <f t="shared" ref="AN8:AN18" si="11">VLOOKUP(A8,harmSOOSPZRP,8,FALSE)</f>
        <v>41871</v>
      </c>
      <c r="AO8" s="105">
        <f t="shared" ref="AO8:AO18" si="12">AN8+ROUNDUP(J8*7/5,0)+K8</f>
        <v>41899</v>
      </c>
      <c r="AP8" s="47">
        <f t="shared" ref="AP8:AP15" si="13">AN8-AM8+1</f>
        <v>16</v>
      </c>
      <c r="AQ8" s="47">
        <f t="shared" ref="AQ8:AQ35" si="14">AN8-AE8</f>
        <v>0</v>
      </c>
      <c r="AR8" s="53">
        <f t="shared" ref="AR8:AR35" si="15">MIN(MAX(($AJ$2-AM8)/AP8,0),$AE$1)+IF($AJ$2&gt;=AO8,$AF$1-$AE$1,0)</f>
        <v>1</v>
      </c>
      <c r="AS8" s="53">
        <f t="shared" ref="AS8:AS15" si="16">G8-AR8</f>
        <v>-1</v>
      </c>
      <c r="AT8" s="114" t="b">
        <f t="shared" ref="AT8:AT15" si="17">IF(AND(AR8&gt;=99%,G8&lt;99%),TRUE,FALSE)</f>
        <v>1</v>
      </c>
      <c r="AU8" s="114" t="b">
        <f t="shared" ref="AU8:AU15" si="18">IF(AND(AR8=100%,G8&lt;100%),TRUE,FALSE)</f>
        <v>1</v>
      </c>
    </row>
    <row r="9" spans="1:47" ht="21.75" customHeight="1">
      <c r="A9" s="47" t="s">
        <v>119</v>
      </c>
      <c r="B9" s="47"/>
      <c r="C9" s="48" t="s">
        <v>90</v>
      </c>
      <c r="D9" s="59">
        <f t="shared" si="2"/>
        <v>41932</v>
      </c>
      <c r="E9" s="49"/>
      <c r="F9" s="61">
        <v>0.04</v>
      </c>
      <c r="G9" s="50">
        <v>0</v>
      </c>
      <c r="H9" s="51"/>
      <c r="I9" s="51" t="s">
        <v>269</v>
      </c>
      <c r="J9" s="51">
        <v>10</v>
      </c>
      <c r="K9" s="51">
        <f t="shared" si="3"/>
        <v>14</v>
      </c>
      <c r="L9" s="51" t="s">
        <v>313</v>
      </c>
      <c r="M9" s="51"/>
      <c r="N9" s="51"/>
      <c r="O9" s="52">
        <v>0</v>
      </c>
      <c r="P9" s="52">
        <f t="shared" si="1"/>
        <v>0</v>
      </c>
      <c r="Q9" s="124"/>
      <c r="R9" s="126" t="s">
        <v>317</v>
      </c>
      <c r="S9" s="126" t="s">
        <v>317</v>
      </c>
      <c r="T9" s="124"/>
      <c r="U9" s="124"/>
      <c r="V9" s="124"/>
      <c r="W9" s="124"/>
      <c r="X9" s="124"/>
      <c r="Y9" s="124"/>
      <c r="Z9" s="124"/>
      <c r="AA9" s="52"/>
      <c r="AB9" s="131"/>
      <c r="AC9" s="52" t="s">
        <v>153</v>
      </c>
      <c r="AD9" s="59">
        <f t="shared" si="4"/>
        <v>41897</v>
      </c>
      <c r="AE9" s="59">
        <f t="shared" si="5"/>
        <v>41932</v>
      </c>
      <c r="AF9" s="59">
        <f t="shared" si="6"/>
        <v>41960</v>
      </c>
      <c r="AG9" s="47">
        <f t="shared" si="7"/>
        <v>36</v>
      </c>
      <c r="AH9" s="53">
        <f t="shared" ref="AH9:AH15" si="19">MIN(MAX(($AJ$2-AD9)/AG9,0),$AE$1)+IF($AJ$2&gt;=AF9,$AF$1-$AE$1,0)</f>
        <v>1</v>
      </c>
      <c r="AI9" s="53">
        <f t="shared" ref="AI9:AI15" si="20">MIN(MAX(($AK$2-AD9)/AG9,0),$AE$1)+IF($AK$2&gt;=AF9,$AF$1-$AE$1,0)</f>
        <v>1</v>
      </c>
      <c r="AJ9" s="33"/>
      <c r="AK9" s="33"/>
      <c r="AM9" s="59">
        <f t="shared" si="10"/>
        <v>41897</v>
      </c>
      <c r="AN9" s="59">
        <f t="shared" si="11"/>
        <v>41932</v>
      </c>
      <c r="AO9" s="105">
        <f t="shared" si="12"/>
        <v>41960</v>
      </c>
      <c r="AP9" s="47">
        <f t="shared" si="13"/>
        <v>36</v>
      </c>
      <c r="AQ9" s="47">
        <f t="shared" si="14"/>
        <v>0</v>
      </c>
      <c r="AR9" s="53">
        <f t="shared" si="15"/>
        <v>1</v>
      </c>
      <c r="AS9" s="53">
        <f t="shared" si="16"/>
        <v>-1</v>
      </c>
      <c r="AT9" s="114" t="b">
        <f t="shared" si="17"/>
        <v>1</v>
      </c>
      <c r="AU9" s="114" t="b">
        <f t="shared" si="18"/>
        <v>1</v>
      </c>
    </row>
    <row r="10" spans="1:47" ht="26.25">
      <c r="A10" s="47" t="s">
        <v>120</v>
      </c>
      <c r="B10" s="47"/>
      <c r="C10" s="48" t="s">
        <v>127</v>
      </c>
      <c r="D10" s="59">
        <f t="shared" si="2"/>
        <v>41941</v>
      </c>
      <c r="E10" s="49"/>
      <c r="F10" s="61">
        <v>0.04</v>
      </c>
      <c r="G10" s="50">
        <v>0</v>
      </c>
      <c r="H10" s="51"/>
      <c r="I10" s="51" t="s">
        <v>269</v>
      </c>
      <c r="J10" s="51">
        <v>10</v>
      </c>
      <c r="K10" s="51">
        <f t="shared" si="3"/>
        <v>14</v>
      </c>
      <c r="L10" s="51" t="s">
        <v>313</v>
      </c>
      <c r="M10" s="51"/>
      <c r="N10" s="51"/>
      <c r="O10" s="52">
        <v>0</v>
      </c>
      <c r="P10" s="52">
        <f t="shared" si="1"/>
        <v>0</v>
      </c>
      <c r="Q10" s="123"/>
      <c r="R10" s="126" t="s">
        <v>317</v>
      </c>
      <c r="S10" s="126" t="s">
        <v>317</v>
      </c>
      <c r="T10" s="123"/>
      <c r="U10" s="123"/>
      <c r="V10" s="123"/>
      <c r="W10" s="123"/>
      <c r="X10" s="123"/>
      <c r="Y10" s="123"/>
      <c r="Z10" s="123"/>
      <c r="AA10" s="52"/>
      <c r="AB10" s="131"/>
      <c r="AC10" s="52" t="s">
        <v>156</v>
      </c>
      <c r="AD10" s="59">
        <f t="shared" si="4"/>
        <v>41932</v>
      </c>
      <c r="AE10" s="59">
        <f t="shared" si="5"/>
        <v>41941</v>
      </c>
      <c r="AF10" s="59">
        <f t="shared" si="6"/>
        <v>41969</v>
      </c>
      <c r="AG10" s="47">
        <f t="shared" si="7"/>
        <v>10</v>
      </c>
      <c r="AH10" s="53">
        <f t="shared" si="19"/>
        <v>1</v>
      </c>
      <c r="AI10" s="53">
        <f t="shared" si="20"/>
        <v>1</v>
      </c>
      <c r="AJ10" s="33"/>
      <c r="AK10" s="33"/>
      <c r="AM10" s="59">
        <f t="shared" si="10"/>
        <v>41932</v>
      </c>
      <c r="AN10" s="59">
        <f t="shared" si="11"/>
        <v>41941</v>
      </c>
      <c r="AO10" s="105">
        <f t="shared" si="12"/>
        <v>41969</v>
      </c>
      <c r="AP10" s="47">
        <f t="shared" si="13"/>
        <v>10</v>
      </c>
      <c r="AQ10" s="47">
        <f t="shared" si="14"/>
        <v>0</v>
      </c>
      <c r="AR10" s="53">
        <f t="shared" si="15"/>
        <v>1</v>
      </c>
      <c r="AS10" s="53">
        <f t="shared" si="16"/>
        <v>-1</v>
      </c>
      <c r="AT10" s="114" t="b">
        <f t="shared" si="17"/>
        <v>1</v>
      </c>
      <c r="AU10" s="114" t="b">
        <f t="shared" si="18"/>
        <v>1</v>
      </c>
    </row>
    <row r="11" spans="1:47" ht="21.75" customHeight="1">
      <c r="A11" s="47" t="s">
        <v>121</v>
      </c>
      <c r="B11" s="47"/>
      <c r="C11" s="48" t="s">
        <v>91</v>
      </c>
      <c r="D11" s="59">
        <f t="shared" si="2"/>
        <v>41946</v>
      </c>
      <c r="E11" s="49"/>
      <c r="F11" s="61">
        <v>0.03</v>
      </c>
      <c r="G11" s="50">
        <v>0</v>
      </c>
      <c r="H11" s="51"/>
      <c r="I11" s="51" t="s">
        <v>269</v>
      </c>
      <c r="J11" s="51">
        <v>10</v>
      </c>
      <c r="K11" s="51">
        <f t="shared" si="3"/>
        <v>14</v>
      </c>
      <c r="L11" s="51" t="s">
        <v>313</v>
      </c>
      <c r="M11" s="51"/>
      <c r="N11" s="51"/>
      <c r="O11" s="52">
        <v>0</v>
      </c>
      <c r="P11" s="52">
        <f t="shared" si="1"/>
        <v>0</v>
      </c>
      <c r="Q11" s="123"/>
      <c r="R11" s="126" t="s">
        <v>317</v>
      </c>
      <c r="S11" s="126" t="s">
        <v>317</v>
      </c>
      <c r="T11" s="123"/>
      <c r="U11" s="123"/>
      <c r="V11" s="123"/>
      <c r="W11" s="123"/>
      <c r="X11" s="123"/>
      <c r="Y11" s="123"/>
      <c r="Z11" s="123"/>
      <c r="AA11" s="52"/>
      <c r="AB11" s="131"/>
      <c r="AC11" s="52" t="s">
        <v>156</v>
      </c>
      <c r="AD11" s="59">
        <f t="shared" si="4"/>
        <v>41932</v>
      </c>
      <c r="AE11" s="59">
        <f t="shared" si="5"/>
        <v>41946</v>
      </c>
      <c r="AF11" s="59">
        <f t="shared" si="6"/>
        <v>41974</v>
      </c>
      <c r="AG11" s="47">
        <f t="shared" si="7"/>
        <v>15</v>
      </c>
      <c r="AH11" s="53">
        <f t="shared" si="19"/>
        <v>0.99</v>
      </c>
      <c r="AI11" s="53">
        <f t="shared" si="20"/>
        <v>1</v>
      </c>
      <c r="AJ11" s="33"/>
      <c r="AK11" s="33"/>
      <c r="AM11" s="59">
        <f t="shared" si="10"/>
        <v>41932</v>
      </c>
      <c r="AN11" s="59">
        <f t="shared" si="11"/>
        <v>41946</v>
      </c>
      <c r="AO11" s="105">
        <f t="shared" si="12"/>
        <v>41974</v>
      </c>
      <c r="AP11" s="47">
        <f t="shared" si="13"/>
        <v>15</v>
      </c>
      <c r="AQ11" s="47">
        <f t="shared" si="14"/>
        <v>0</v>
      </c>
      <c r="AR11" s="53">
        <f t="shared" si="15"/>
        <v>0.99</v>
      </c>
      <c r="AS11" s="53">
        <f t="shared" si="16"/>
        <v>-0.99</v>
      </c>
      <c r="AT11" s="114" t="b">
        <f t="shared" si="17"/>
        <v>1</v>
      </c>
      <c r="AU11" s="114" t="b">
        <f t="shared" si="18"/>
        <v>0</v>
      </c>
    </row>
    <row r="12" spans="1:47" ht="26.25">
      <c r="A12" s="47" t="s">
        <v>122</v>
      </c>
      <c r="B12" s="47"/>
      <c r="C12" s="48" t="s">
        <v>128</v>
      </c>
      <c r="D12" s="59">
        <f t="shared" si="2"/>
        <v>41985</v>
      </c>
      <c r="E12" s="49"/>
      <c r="F12" s="61">
        <v>0.02</v>
      </c>
      <c r="G12" s="50">
        <v>0</v>
      </c>
      <c r="H12" s="51"/>
      <c r="I12" s="51" t="s">
        <v>269</v>
      </c>
      <c r="J12" s="51">
        <v>10</v>
      </c>
      <c r="K12" s="51">
        <f t="shared" si="3"/>
        <v>14</v>
      </c>
      <c r="L12" s="51" t="s">
        <v>313</v>
      </c>
      <c r="M12" s="51"/>
      <c r="N12" s="51"/>
      <c r="O12" s="52">
        <v>0</v>
      </c>
      <c r="P12" s="52">
        <f t="shared" si="1"/>
        <v>0</v>
      </c>
      <c r="Q12" s="123"/>
      <c r="R12" s="126" t="s">
        <v>317</v>
      </c>
      <c r="S12" s="126" t="s">
        <v>317</v>
      </c>
      <c r="T12" s="123"/>
      <c r="U12" s="123"/>
      <c r="V12" s="123"/>
      <c r="W12" s="123"/>
      <c r="X12" s="123"/>
      <c r="Y12" s="123"/>
      <c r="Z12" s="123"/>
      <c r="AA12" s="52"/>
      <c r="AB12" s="131"/>
      <c r="AC12" s="52" t="s">
        <v>156</v>
      </c>
      <c r="AD12" s="59">
        <f t="shared" si="4"/>
        <v>41932</v>
      </c>
      <c r="AE12" s="59">
        <f t="shared" si="5"/>
        <v>41985</v>
      </c>
      <c r="AF12" s="59">
        <f t="shared" si="6"/>
        <v>42013</v>
      </c>
      <c r="AG12" s="47">
        <f t="shared" si="7"/>
        <v>54</v>
      </c>
      <c r="AH12" s="53">
        <f t="shared" si="19"/>
        <v>0.7592592592592593</v>
      </c>
      <c r="AI12" s="53">
        <f t="shared" si="20"/>
        <v>0.99</v>
      </c>
      <c r="AJ12" s="33"/>
      <c r="AK12" s="33"/>
      <c r="AM12" s="59">
        <f t="shared" si="10"/>
        <v>41932</v>
      </c>
      <c r="AN12" s="59">
        <f t="shared" si="11"/>
        <v>41985</v>
      </c>
      <c r="AO12" s="105">
        <f t="shared" si="12"/>
        <v>42013</v>
      </c>
      <c r="AP12" s="47">
        <f t="shared" si="13"/>
        <v>54</v>
      </c>
      <c r="AQ12" s="47">
        <f t="shared" si="14"/>
        <v>0</v>
      </c>
      <c r="AR12" s="53">
        <f t="shared" si="15"/>
        <v>0.7592592592592593</v>
      </c>
      <c r="AS12" s="53">
        <f t="shared" si="16"/>
        <v>-0.7592592592592593</v>
      </c>
      <c r="AT12" s="114" t="b">
        <f t="shared" si="17"/>
        <v>0</v>
      </c>
      <c r="AU12" s="114" t="b">
        <f t="shared" si="18"/>
        <v>0</v>
      </c>
    </row>
    <row r="13" spans="1:47" ht="21.75" customHeight="1">
      <c r="A13" s="47" t="s">
        <v>123</v>
      </c>
      <c r="B13" s="47"/>
      <c r="C13" s="48" t="s">
        <v>92</v>
      </c>
      <c r="D13" s="59">
        <f t="shared" si="2"/>
        <v>42003</v>
      </c>
      <c r="E13" s="49"/>
      <c r="F13" s="61">
        <v>0.04</v>
      </c>
      <c r="G13" s="50">
        <v>0</v>
      </c>
      <c r="H13" s="51"/>
      <c r="I13" s="51" t="s">
        <v>269</v>
      </c>
      <c r="J13" s="51">
        <v>10</v>
      </c>
      <c r="K13" s="51">
        <f t="shared" si="3"/>
        <v>14</v>
      </c>
      <c r="L13" s="51" t="s">
        <v>313</v>
      </c>
      <c r="M13" s="51"/>
      <c r="N13" s="51"/>
      <c r="O13" s="52">
        <v>0</v>
      </c>
      <c r="P13" s="52">
        <f t="shared" si="1"/>
        <v>0</v>
      </c>
      <c r="Q13" s="123"/>
      <c r="R13" s="126" t="s">
        <v>317</v>
      </c>
      <c r="S13" s="126" t="s">
        <v>317</v>
      </c>
      <c r="T13" s="123"/>
      <c r="U13" s="123"/>
      <c r="V13" s="123"/>
      <c r="W13" s="123"/>
      <c r="X13" s="123"/>
      <c r="Y13" s="123"/>
      <c r="Z13" s="123"/>
      <c r="AA13" s="52"/>
      <c r="AB13" s="131"/>
      <c r="AC13" s="52" t="s">
        <v>159</v>
      </c>
      <c r="AD13" s="59">
        <f t="shared" si="4"/>
        <v>41971</v>
      </c>
      <c r="AE13" s="59">
        <f t="shared" si="5"/>
        <v>42003</v>
      </c>
      <c r="AF13" s="59">
        <f t="shared" si="6"/>
        <v>42031</v>
      </c>
      <c r="AG13" s="47">
        <f t="shared" si="7"/>
        <v>33</v>
      </c>
      <c r="AH13" s="53">
        <f t="shared" si="19"/>
        <v>6.0606060606060608E-2</v>
      </c>
      <c r="AI13" s="53">
        <f t="shared" si="20"/>
        <v>0.99</v>
      </c>
      <c r="AJ13" s="33"/>
      <c r="AK13" s="33"/>
      <c r="AM13" s="59">
        <f t="shared" si="10"/>
        <v>41971</v>
      </c>
      <c r="AN13" s="59">
        <f t="shared" si="11"/>
        <v>42003</v>
      </c>
      <c r="AO13" s="105">
        <f t="shared" si="12"/>
        <v>42031</v>
      </c>
      <c r="AP13" s="47">
        <f t="shared" si="13"/>
        <v>33</v>
      </c>
      <c r="AQ13" s="47">
        <f t="shared" si="14"/>
        <v>0</v>
      </c>
      <c r="AR13" s="53">
        <f t="shared" si="15"/>
        <v>6.0606060606060608E-2</v>
      </c>
      <c r="AS13" s="53">
        <f t="shared" si="16"/>
        <v>-6.0606060606060608E-2</v>
      </c>
      <c r="AT13" s="114" t="b">
        <f t="shared" si="17"/>
        <v>0</v>
      </c>
      <c r="AU13" s="114" t="b">
        <f t="shared" si="18"/>
        <v>0</v>
      </c>
    </row>
    <row r="14" spans="1:47">
      <c r="A14" s="47" t="s">
        <v>124</v>
      </c>
      <c r="B14" s="47"/>
      <c r="C14" s="48" t="s">
        <v>93</v>
      </c>
      <c r="D14" s="59">
        <f t="shared" si="2"/>
        <v>42020</v>
      </c>
      <c r="E14" s="49"/>
      <c r="F14" s="61">
        <v>0.02</v>
      </c>
      <c r="G14" s="50">
        <v>0</v>
      </c>
      <c r="H14" s="51"/>
      <c r="I14" s="51" t="s">
        <v>269</v>
      </c>
      <c r="J14" s="51">
        <v>10</v>
      </c>
      <c r="K14" s="51">
        <f t="shared" si="3"/>
        <v>14</v>
      </c>
      <c r="L14" s="51" t="s">
        <v>313</v>
      </c>
      <c r="M14" s="51"/>
      <c r="N14" s="51"/>
      <c r="O14" s="52">
        <v>0</v>
      </c>
      <c r="P14" s="52">
        <f t="shared" si="1"/>
        <v>0</v>
      </c>
      <c r="Q14" s="123"/>
      <c r="R14" s="126" t="s">
        <v>317</v>
      </c>
      <c r="S14" s="126" t="s">
        <v>317</v>
      </c>
      <c r="T14" s="123"/>
      <c r="U14" s="123"/>
      <c r="V14" s="123"/>
      <c r="W14" s="123"/>
      <c r="X14" s="123"/>
      <c r="Y14" s="123"/>
      <c r="Z14" s="123"/>
      <c r="AA14" s="52"/>
      <c r="AB14" s="131"/>
      <c r="AC14" s="52" t="s">
        <v>162</v>
      </c>
      <c r="AD14" s="59">
        <f t="shared" si="4"/>
        <v>41995</v>
      </c>
      <c r="AE14" s="59">
        <f t="shared" si="5"/>
        <v>42020</v>
      </c>
      <c r="AF14" s="59">
        <f t="shared" si="6"/>
        <v>42048</v>
      </c>
      <c r="AG14" s="47">
        <f t="shared" si="7"/>
        <v>26</v>
      </c>
      <c r="AH14" s="53">
        <f t="shared" si="19"/>
        <v>0</v>
      </c>
      <c r="AI14" s="53">
        <f t="shared" si="20"/>
        <v>0.34615384615384615</v>
      </c>
      <c r="AJ14" s="33"/>
      <c r="AK14" s="33"/>
      <c r="AM14" s="59">
        <f t="shared" si="10"/>
        <v>41995</v>
      </c>
      <c r="AN14" s="59">
        <f t="shared" si="11"/>
        <v>42020</v>
      </c>
      <c r="AO14" s="105">
        <f t="shared" si="12"/>
        <v>42048</v>
      </c>
      <c r="AP14" s="47">
        <f t="shared" si="13"/>
        <v>26</v>
      </c>
      <c r="AQ14" s="47">
        <f t="shared" si="14"/>
        <v>0</v>
      </c>
      <c r="AR14" s="53">
        <f t="shared" si="15"/>
        <v>0</v>
      </c>
      <c r="AS14" s="53">
        <f t="shared" si="16"/>
        <v>0</v>
      </c>
      <c r="AT14" s="114" t="b">
        <f t="shared" si="17"/>
        <v>0</v>
      </c>
      <c r="AU14" s="114" t="b">
        <f t="shared" si="18"/>
        <v>0</v>
      </c>
    </row>
    <row r="15" spans="1:47" ht="15" customHeight="1">
      <c r="A15" s="47" t="s">
        <v>125</v>
      </c>
      <c r="B15" s="47"/>
      <c r="C15" s="48" t="s">
        <v>94</v>
      </c>
      <c r="D15" s="59">
        <f t="shared" si="2"/>
        <v>41974</v>
      </c>
      <c r="E15" s="49"/>
      <c r="F15" s="61">
        <v>0.05</v>
      </c>
      <c r="G15" s="50">
        <v>0</v>
      </c>
      <c r="H15" s="51"/>
      <c r="I15" s="51" t="s">
        <v>269</v>
      </c>
      <c r="J15" s="51">
        <v>10</v>
      </c>
      <c r="K15" s="51">
        <f t="shared" si="3"/>
        <v>14</v>
      </c>
      <c r="L15" s="51" t="s">
        <v>313</v>
      </c>
      <c r="M15" s="51"/>
      <c r="N15" s="51"/>
      <c r="O15" s="52">
        <v>0</v>
      </c>
      <c r="P15" s="52">
        <f t="shared" si="1"/>
        <v>0</v>
      </c>
      <c r="Q15" s="123"/>
      <c r="R15" s="126" t="s">
        <v>317</v>
      </c>
      <c r="S15" s="126" t="s">
        <v>317</v>
      </c>
      <c r="T15" s="123"/>
      <c r="U15" s="123"/>
      <c r="V15" s="123"/>
      <c r="W15" s="123"/>
      <c r="X15" s="123"/>
      <c r="Y15" s="123"/>
      <c r="Z15" s="123"/>
      <c r="AA15" s="52"/>
      <c r="AB15" s="131"/>
      <c r="AC15" s="52" t="s">
        <v>165</v>
      </c>
      <c r="AD15" s="59">
        <f t="shared" si="4"/>
        <v>41932</v>
      </c>
      <c r="AE15" s="59">
        <f t="shared" si="5"/>
        <v>41974</v>
      </c>
      <c r="AF15" s="59">
        <f t="shared" si="6"/>
        <v>42002</v>
      </c>
      <c r="AG15" s="47">
        <f t="shared" si="7"/>
        <v>43</v>
      </c>
      <c r="AH15" s="53">
        <f t="shared" si="19"/>
        <v>0.95348837209302328</v>
      </c>
      <c r="AI15" s="53">
        <f t="shared" si="20"/>
        <v>1</v>
      </c>
      <c r="AJ15" s="33"/>
      <c r="AK15" s="33"/>
      <c r="AM15" s="59">
        <f t="shared" si="10"/>
        <v>41932</v>
      </c>
      <c r="AN15" s="59">
        <f t="shared" si="11"/>
        <v>41974</v>
      </c>
      <c r="AO15" s="105">
        <f t="shared" si="12"/>
        <v>42002</v>
      </c>
      <c r="AP15" s="47">
        <f t="shared" si="13"/>
        <v>43</v>
      </c>
      <c r="AQ15" s="47">
        <f t="shared" si="14"/>
        <v>0</v>
      </c>
      <c r="AR15" s="53">
        <f t="shared" si="15"/>
        <v>0.95348837209302328</v>
      </c>
      <c r="AS15" s="53">
        <f t="shared" si="16"/>
        <v>-0.95348837209302328</v>
      </c>
      <c r="AT15" s="114" t="b">
        <f t="shared" si="17"/>
        <v>0</v>
      </c>
      <c r="AU15" s="114" t="b">
        <f t="shared" si="18"/>
        <v>0</v>
      </c>
    </row>
    <row r="16" spans="1:47">
      <c r="A16" s="46"/>
      <c r="B16" s="46" t="s">
        <v>73</v>
      </c>
      <c r="C16" s="46"/>
      <c r="D16" s="46"/>
      <c r="E16" s="46"/>
      <c r="F16" s="80">
        <f>SUBTOTAL(9,F17:F18)</f>
        <v>0.2</v>
      </c>
      <c r="G16" s="81">
        <f>SUMPRODUCT(F17:F18,G17:G18)/F16</f>
        <v>0</v>
      </c>
      <c r="H16" s="46"/>
      <c r="I16" s="46"/>
      <c r="J16" s="46"/>
      <c r="K16" s="46"/>
      <c r="L16" s="46"/>
      <c r="M16" s="46"/>
      <c r="N16" s="46"/>
      <c r="O16" s="89">
        <v>0</v>
      </c>
      <c r="P16" s="81">
        <f t="shared" si="1"/>
        <v>0</v>
      </c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134"/>
      <c r="AC16" s="46"/>
      <c r="AD16" s="46"/>
      <c r="AE16" s="46"/>
      <c r="AF16" s="46"/>
      <c r="AG16" s="46"/>
      <c r="AH16" s="92">
        <f>SUMPRODUCT($F17:$F18,AH17:AH18)/$F16</f>
        <v>0</v>
      </c>
      <c r="AI16" s="92">
        <f>SUMPRODUCT($F17:$F18,AI17:AI18)/$F16</f>
        <v>5.3767571101667203E-2</v>
      </c>
      <c r="AJ16" s="33"/>
      <c r="AK16" s="33"/>
      <c r="AM16" s="46"/>
      <c r="AN16" s="46" t="e">
        <f t="shared" si="11"/>
        <v>#N/A</v>
      </c>
      <c r="AO16" s="46" t="e">
        <f t="shared" si="12"/>
        <v>#N/A</v>
      </c>
      <c r="AP16" s="46"/>
      <c r="AQ16" s="46"/>
      <c r="AR16" s="46"/>
      <c r="AS16" s="46"/>
      <c r="AT16" s="46"/>
      <c r="AU16" s="46"/>
    </row>
    <row r="17" spans="1:47" ht="26.25" customHeight="1">
      <c r="A17" s="47" t="s">
        <v>126</v>
      </c>
      <c r="B17" s="47"/>
      <c r="C17" s="72" t="s">
        <v>256</v>
      </c>
      <c r="D17" s="59">
        <f>VLOOKUP(A17,harmSOOSPZRP,5,FALSE)</f>
        <v>42156</v>
      </c>
      <c r="E17" s="59">
        <v>42065</v>
      </c>
      <c r="F17" s="96">
        <v>0.15</v>
      </c>
      <c r="G17" s="50">
        <v>0</v>
      </c>
      <c r="H17" s="51"/>
      <c r="I17" s="51" t="s">
        <v>269</v>
      </c>
      <c r="J17" s="51">
        <v>10</v>
      </c>
      <c r="K17" s="51">
        <f t="shared" si="3"/>
        <v>14</v>
      </c>
      <c r="L17" s="51" t="s">
        <v>314</v>
      </c>
      <c r="M17" s="127" t="s">
        <v>315</v>
      </c>
      <c r="N17" s="127" t="s">
        <v>316</v>
      </c>
      <c r="O17" s="52">
        <v>0</v>
      </c>
      <c r="P17" s="52">
        <f t="shared" si="1"/>
        <v>0</v>
      </c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52"/>
      <c r="AB17" s="131"/>
      <c r="AC17" s="52" t="s">
        <v>168</v>
      </c>
      <c r="AD17" s="59">
        <f>VLOOKUP(AC17,harmSOOSPZRP,4,FALSE)</f>
        <v>41995</v>
      </c>
      <c r="AE17" s="59">
        <f>D17</f>
        <v>42156</v>
      </c>
      <c r="AF17" s="59">
        <f>AE17+ROUNDUP(J17*7/5,0)+K17</f>
        <v>42184</v>
      </c>
      <c r="AG17" s="47">
        <f t="shared" ref="AG17" si="21">AE17-AD17</f>
        <v>161</v>
      </c>
      <c r="AH17" s="53">
        <f t="shared" ref="AH17:AH18" si="22">MIN(MAX(($AJ$2-AD17)/AG17,0),$AE$1)+IF($AJ$2&gt;=AF17,$AF$1-$AE$1,0)</f>
        <v>0</v>
      </c>
      <c r="AI17" s="53">
        <f t="shared" ref="AI17:AI18" si="23">MIN(MAX(($AK$2-AD17)/AG17,0),$AE$1)+IF($AK$2&gt;=AF17,$AF$1-$AE$1,0)</f>
        <v>5.5900621118012424E-2</v>
      </c>
      <c r="AJ17" s="33"/>
      <c r="AK17" s="33"/>
      <c r="AM17" s="59">
        <f>VLOOKUP(AC17,harmSOOSPZRP,7,FALSE)</f>
        <v>41995</v>
      </c>
      <c r="AN17" s="59">
        <f t="shared" si="11"/>
        <v>42156</v>
      </c>
      <c r="AO17" s="105">
        <f t="shared" si="12"/>
        <v>42184</v>
      </c>
      <c r="AP17" s="47">
        <f t="shared" ref="AP17:AP18" si="24">AN17-AM17</f>
        <v>161</v>
      </c>
      <c r="AQ17" s="47">
        <f t="shared" si="14"/>
        <v>0</v>
      </c>
      <c r="AR17" s="53">
        <f t="shared" si="15"/>
        <v>0</v>
      </c>
      <c r="AS17" s="53">
        <f>G17-AR17</f>
        <v>0</v>
      </c>
      <c r="AT17" s="114" t="b">
        <f>IF(AND(AR17&gt;=99%,G17&lt;99%),TRUE,FALSE)</f>
        <v>0</v>
      </c>
      <c r="AU17" s="114" t="b">
        <f>IF(AND(AR17=100%,G17&lt;100%),TRUE,FALSE)</f>
        <v>0</v>
      </c>
    </row>
    <row r="18" spans="1:47" ht="39">
      <c r="A18" s="47" t="s">
        <v>191</v>
      </c>
      <c r="B18" s="47"/>
      <c r="C18" s="72" t="s">
        <v>95</v>
      </c>
      <c r="D18" s="59">
        <f>VLOOKUP(A18,harmSOOSPZRP,5,FALSE)</f>
        <v>42185</v>
      </c>
      <c r="E18" s="59">
        <v>42065</v>
      </c>
      <c r="F18" s="96">
        <v>0.05</v>
      </c>
      <c r="G18" s="50">
        <v>0</v>
      </c>
      <c r="H18" s="51"/>
      <c r="I18" s="51" t="s">
        <v>269</v>
      </c>
      <c r="J18" s="51">
        <v>10</v>
      </c>
      <c r="K18" s="51">
        <f t="shared" si="3"/>
        <v>14</v>
      </c>
      <c r="L18" s="51" t="s">
        <v>314</v>
      </c>
      <c r="M18" s="127" t="s">
        <v>315</v>
      </c>
      <c r="N18" s="127" t="s">
        <v>316</v>
      </c>
      <c r="O18" s="52">
        <v>0</v>
      </c>
      <c r="P18" s="52">
        <f t="shared" si="1"/>
        <v>0</v>
      </c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52"/>
      <c r="AB18" s="131"/>
      <c r="AC18" s="52" t="s">
        <v>168</v>
      </c>
      <c r="AD18" s="76">
        <f>VLOOKUP(AC18,harmSOOSPZRP,4,FALSE)</f>
        <v>41995</v>
      </c>
      <c r="AE18" s="59">
        <f>D18</f>
        <v>42185</v>
      </c>
      <c r="AF18" s="59">
        <f>AE18+ROUNDUP(J18*7/5,0)+K18</f>
        <v>42213</v>
      </c>
      <c r="AG18" s="47">
        <f t="shared" ref="AG18" si="25">AE18-AD18</f>
        <v>190</v>
      </c>
      <c r="AH18" s="53">
        <f t="shared" si="22"/>
        <v>0</v>
      </c>
      <c r="AI18" s="53">
        <f t="shared" si="23"/>
        <v>4.736842105263158E-2</v>
      </c>
      <c r="AJ18" s="33"/>
      <c r="AK18" s="33"/>
      <c r="AM18" s="76">
        <f>VLOOKUP(AC18,harmSOOSPZRP,7,FALSE)</f>
        <v>41995</v>
      </c>
      <c r="AN18" s="59">
        <f t="shared" si="11"/>
        <v>42185</v>
      </c>
      <c r="AO18" s="105">
        <f t="shared" si="12"/>
        <v>42213</v>
      </c>
      <c r="AP18" s="47">
        <f t="shared" si="24"/>
        <v>190</v>
      </c>
      <c r="AQ18" s="47">
        <f t="shared" si="14"/>
        <v>0</v>
      </c>
      <c r="AR18" s="53">
        <f t="shared" si="15"/>
        <v>0</v>
      </c>
      <c r="AS18" s="53">
        <f>G18-AR18</f>
        <v>0</v>
      </c>
      <c r="AT18" s="114" t="b">
        <f>IF(AND(AR18&gt;=99%,G18&lt;99%),TRUE,FALSE)</f>
        <v>0</v>
      </c>
      <c r="AU18" s="114" t="b">
        <f>IF(AND(AR18=100%,G18&lt;100%),TRUE,FALSE)</f>
        <v>0</v>
      </c>
    </row>
    <row r="19" spans="1:47" ht="15" customHeight="1">
      <c r="A19" s="54" t="s">
        <v>82</v>
      </c>
      <c r="B19" s="54"/>
      <c r="C19" s="55"/>
      <c r="D19" s="56"/>
      <c r="E19" s="56"/>
      <c r="F19" s="85">
        <f>SUBTOTAL(9,F20:F35)</f>
        <v>0.51</v>
      </c>
      <c r="G19" s="84">
        <f>(F20*G20+F23*G23+F29*G29+F32*G32+F34*G34)/F19</f>
        <v>0</v>
      </c>
      <c r="H19" s="54"/>
      <c r="I19" s="54"/>
      <c r="J19" s="54"/>
      <c r="K19" s="54"/>
      <c r="L19" s="54"/>
      <c r="M19" s="55"/>
      <c r="N19" s="55"/>
      <c r="O19" s="90">
        <v>0</v>
      </c>
      <c r="P19" s="84">
        <f t="shared" si="1"/>
        <v>0</v>
      </c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134"/>
      <c r="AC19" s="54"/>
      <c r="AD19" s="54"/>
      <c r="AE19" s="54"/>
      <c r="AF19" s="54"/>
      <c r="AG19" s="54"/>
      <c r="AH19" s="93">
        <f>($F20*AH20+$F23*AH23+$F29*AH29+$F32*AH32+$F34*AH34)/$F19</f>
        <v>0</v>
      </c>
      <c r="AI19" s="93">
        <f>($F20*AI20+$F23*AI23+$F29*AI29+$F32*AI32+$F34*AI34)/$F19</f>
        <v>0</v>
      </c>
      <c r="AJ19" s="33"/>
      <c r="AK19" s="33"/>
      <c r="AM19" s="54"/>
      <c r="AN19" s="54"/>
      <c r="AO19" s="54"/>
      <c r="AP19" s="54"/>
      <c r="AQ19" s="54"/>
      <c r="AR19" s="54"/>
      <c r="AS19" s="54"/>
      <c r="AT19" s="54"/>
      <c r="AU19" s="54"/>
    </row>
    <row r="20" spans="1:47">
      <c r="A20" s="46"/>
      <c r="B20" s="57" t="s">
        <v>77</v>
      </c>
      <c r="C20" s="46"/>
      <c r="D20" s="46"/>
      <c r="E20" s="46"/>
      <c r="F20" s="80">
        <f>SUBTOTAL(9,F21:F22)</f>
        <v>0.04</v>
      </c>
      <c r="G20" s="81">
        <f>SUMPRODUCT(F21:F22,G21:G22)/F20</f>
        <v>0</v>
      </c>
      <c r="H20" s="46"/>
      <c r="I20" s="46"/>
      <c r="J20" s="46"/>
      <c r="K20" s="46"/>
      <c r="L20" s="46"/>
      <c r="M20" s="128"/>
      <c r="N20" s="128"/>
      <c r="O20" s="89">
        <v>0</v>
      </c>
      <c r="P20" s="81">
        <f t="shared" si="1"/>
        <v>0</v>
      </c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134"/>
      <c r="AC20" s="46"/>
      <c r="AD20" s="46"/>
      <c r="AE20" s="46"/>
      <c r="AF20" s="46"/>
      <c r="AG20" s="46"/>
      <c r="AH20" s="94">
        <f>SUMPRODUCT($F21:$F22,AH21:AH22)/$F20</f>
        <v>0</v>
      </c>
      <c r="AI20" s="94">
        <f>SUMPRODUCT($F21:$F22,AI21:AI22)/$F20</f>
        <v>0</v>
      </c>
      <c r="AJ20" s="33"/>
      <c r="AK20" s="33"/>
      <c r="AM20" s="46"/>
      <c r="AN20" s="46"/>
      <c r="AO20" s="46"/>
      <c r="AP20" s="46"/>
      <c r="AQ20" s="46"/>
      <c r="AR20" s="46"/>
      <c r="AS20" s="46"/>
      <c r="AT20" s="46"/>
      <c r="AU20" s="46"/>
    </row>
    <row r="21" spans="1:47" ht="15" customHeight="1">
      <c r="A21" s="47" t="s">
        <v>106</v>
      </c>
      <c r="B21" s="47"/>
      <c r="C21" s="48" t="s">
        <v>96</v>
      </c>
      <c r="D21" s="59">
        <f>VLOOKUP(A21,harmSOOSPZRP,5,FALSE)</f>
        <v>42186</v>
      </c>
      <c r="E21" s="49"/>
      <c r="F21" s="61">
        <v>0.02</v>
      </c>
      <c r="G21" s="50">
        <v>0</v>
      </c>
      <c r="H21" s="51"/>
      <c r="I21" s="51" t="s">
        <v>269</v>
      </c>
      <c r="J21" s="51">
        <v>10</v>
      </c>
      <c r="K21" s="51">
        <f t="shared" si="3"/>
        <v>14</v>
      </c>
      <c r="L21" s="51" t="s">
        <v>313</v>
      </c>
      <c r="M21" s="127"/>
      <c r="N21" s="127"/>
      <c r="O21" s="52">
        <v>0</v>
      </c>
      <c r="P21" s="52">
        <f t="shared" si="1"/>
        <v>0</v>
      </c>
      <c r="Q21" s="123"/>
      <c r="R21" s="126" t="s">
        <v>317</v>
      </c>
      <c r="S21" s="126" t="s">
        <v>317</v>
      </c>
      <c r="T21" s="123"/>
      <c r="U21" s="123"/>
      <c r="V21" s="123"/>
      <c r="W21" s="123"/>
      <c r="X21" s="123"/>
      <c r="Y21" s="123"/>
      <c r="Z21" s="123"/>
      <c r="AA21" s="52"/>
      <c r="AB21" s="131"/>
      <c r="AC21" s="52" t="s">
        <v>199</v>
      </c>
      <c r="AD21" s="59">
        <f>VLOOKUP(AC21,harmSOOSPZRP,4,FALSE)</f>
        <v>42185</v>
      </c>
      <c r="AE21" s="59">
        <f>D21</f>
        <v>42186</v>
      </c>
      <c r="AF21" s="59">
        <f>AE21+ROUNDUP(J21*7/5,0)+K21</f>
        <v>42214</v>
      </c>
      <c r="AG21" s="47">
        <f t="shared" ref="AG21" si="26">AE21-AD21</f>
        <v>1</v>
      </c>
      <c r="AH21" s="53">
        <f t="shared" ref="AH21:AH22" si="27">MIN(MAX(($AJ$2-AD21)/AG21,0),$AE$1)+IF($AJ$2&gt;=AF21,$AF$1-$AE$1,0)</f>
        <v>0</v>
      </c>
      <c r="AI21" s="53">
        <f t="shared" ref="AI21:AI22" si="28">MIN(MAX(($AK$2-AD21)/AG21,0),$AE$1)+IF($AK$2&gt;=AF21,$AF$1-$AE$1,0)</f>
        <v>0</v>
      </c>
      <c r="AJ21" s="33"/>
      <c r="AK21" s="33"/>
      <c r="AM21" s="59">
        <f>VLOOKUP(AC21,harmSOOSPZRP,7,FALSE)</f>
        <v>42185</v>
      </c>
      <c r="AN21" s="59">
        <f>VLOOKUP(A21,harmSOOSPZRP,8,FALSE)</f>
        <v>42186</v>
      </c>
      <c r="AO21" s="105">
        <f>AN21+ROUNDUP(J21*7/5,0)+K21</f>
        <v>42214</v>
      </c>
      <c r="AP21" s="47">
        <f t="shared" ref="AP21:AP22" si="29">AN21-AM21</f>
        <v>1</v>
      </c>
      <c r="AQ21" s="47">
        <f t="shared" si="14"/>
        <v>0</v>
      </c>
      <c r="AR21" s="53">
        <f t="shared" si="15"/>
        <v>0</v>
      </c>
      <c r="AS21" s="53">
        <f>G21-AR21</f>
        <v>0</v>
      </c>
      <c r="AT21" s="114" t="b">
        <f>IF(AND(AR21&gt;=99%,G21&lt;99%),TRUE,FALSE)</f>
        <v>0</v>
      </c>
      <c r="AU21" s="114" t="b">
        <f>IF(AND(AR21=100%,G21&lt;100%),TRUE,FALSE)</f>
        <v>0</v>
      </c>
    </row>
    <row r="22" spans="1:47">
      <c r="A22" s="47" t="s">
        <v>107</v>
      </c>
      <c r="B22" s="47"/>
      <c r="C22" s="48" t="s">
        <v>97</v>
      </c>
      <c r="D22" s="59">
        <f>VLOOKUP(A22,harmSOOSPZRP,5,FALSE)</f>
        <v>42221</v>
      </c>
      <c r="E22" s="49"/>
      <c r="F22" s="61">
        <v>0.02</v>
      </c>
      <c r="G22" s="50">
        <v>0</v>
      </c>
      <c r="H22" s="51"/>
      <c r="I22" s="51" t="s">
        <v>269</v>
      </c>
      <c r="J22" s="51">
        <v>10</v>
      </c>
      <c r="K22" s="51">
        <f t="shared" si="3"/>
        <v>14</v>
      </c>
      <c r="L22" s="51" t="s">
        <v>313</v>
      </c>
      <c r="M22" s="127"/>
      <c r="N22" s="127"/>
      <c r="O22" s="52">
        <v>0</v>
      </c>
      <c r="P22" s="52">
        <f t="shared" si="1"/>
        <v>0</v>
      </c>
      <c r="Q22" s="123"/>
      <c r="R22" s="126" t="s">
        <v>317</v>
      </c>
      <c r="S22" s="126" t="s">
        <v>317</v>
      </c>
      <c r="T22" s="123"/>
      <c r="U22" s="123"/>
      <c r="V22" s="123"/>
      <c r="W22" s="123"/>
      <c r="X22" s="123"/>
      <c r="Y22" s="123"/>
      <c r="Z22" s="123"/>
      <c r="AA22" s="52"/>
      <c r="AB22" s="131"/>
      <c r="AC22" s="52" t="s">
        <v>202</v>
      </c>
      <c r="AD22" s="59">
        <f>VLOOKUP(AC22,harmSOOSPZRP,4,FALSE)</f>
        <v>42186</v>
      </c>
      <c r="AE22" s="59">
        <f>D22</f>
        <v>42221</v>
      </c>
      <c r="AF22" s="59">
        <f>AE22+ROUNDUP(J22*7/5,0)+K22</f>
        <v>42249</v>
      </c>
      <c r="AG22" s="47">
        <f t="shared" ref="AG22" si="30">AE22-AD22</f>
        <v>35</v>
      </c>
      <c r="AH22" s="53">
        <f t="shared" si="27"/>
        <v>0</v>
      </c>
      <c r="AI22" s="53">
        <f t="shared" si="28"/>
        <v>0</v>
      </c>
      <c r="AJ22" s="33"/>
      <c r="AK22" s="33"/>
      <c r="AM22" s="59">
        <f>VLOOKUP(AC22,harmSOOSPZRP,7,FALSE)</f>
        <v>42186</v>
      </c>
      <c r="AN22" s="59">
        <f>VLOOKUP(A22,harmSOOSPZRP,8,FALSE)</f>
        <v>42221</v>
      </c>
      <c r="AO22" s="105">
        <f>AN22+ROUNDUP(J22*7/5,0)+K22</f>
        <v>42249</v>
      </c>
      <c r="AP22" s="47">
        <f t="shared" si="29"/>
        <v>35</v>
      </c>
      <c r="AQ22" s="47">
        <f t="shared" si="14"/>
        <v>0</v>
      </c>
      <c r="AR22" s="53">
        <f t="shared" si="15"/>
        <v>0</v>
      </c>
      <c r="AS22" s="53">
        <f>G22-AR22</f>
        <v>0</v>
      </c>
      <c r="AT22" s="114" t="b">
        <f>IF(AND(AR22&gt;=99%,G22&lt;99%),TRUE,FALSE)</f>
        <v>0</v>
      </c>
      <c r="AU22" s="114" t="b">
        <f>IF(AND(AR22=100%,G22&lt;100%),TRUE,FALSE)</f>
        <v>0</v>
      </c>
    </row>
    <row r="23" spans="1:47" ht="15" customHeight="1">
      <c r="A23" s="46"/>
      <c r="B23" s="46" t="s">
        <v>78</v>
      </c>
      <c r="C23" s="46"/>
      <c r="D23" s="46"/>
      <c r="E23" s="46"/>
      <c r="F23" s="80">
        <f>SUBTOTAL(9,F24:F28)</f>
        <v>0.16999999999999998</v>
      </c>
      <c r="G23" s="81">
        <f>SUMPRODUCT(F24:F28,G24:G28)/F23</f>
        <v>0</v>
      </c>
      <c r="H23" s="46"/>
      <c r="I23" s="46"/>
      <c r="J23" s="46"/>
      <c r="K23" s="46"/>
      <c r="L23" s="46"/>
      <c r="M23" s="128"/>
      <c r="N23" s="128"/>
      <c r="O23" s="89">
        <v>0</v>
      </c>
      <c r="P23" s="81">
        <f t="shared" si="1"/>
        <v>0</v>
      </c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134"/>
      <c r="AC23" s="46"/>
      <c r="AD23" s="46"/>
      <c r="AE23" s="46"/>
      <c r="AF23" s="46"/>
      <c r="AG23" s="46"/>
      <c r="AH23" s="94">
        <f>SUMPRODUCT($F24:$F28,AH24:AH28)/$F23</f>
        <v>0</v>
      </c>
      <c r="AI23" s="94">
        <f>SUMPRODUCT($F24:$F28,AI24:AI28)/$F23</f>
        <v>0</v>
      </c>
      <c r="AJ23" s="33"/>
      <c r="AK23" s="33"/>
      <c r="AM23" s="46"/>
      <c r="AN23" s="46"/>
      <c r="AO23" s="46"/>
      <c r="AP23" s="46"/>
      <c r="AQ23" s="46"/>
      <c r="AR23" s="46"/>
      <c r="AS23" s="46"/>
      <c r="AT23" s="46"/>
      <c r="AU23" s="46"/>
    </row>
    <row r="24" spans="1:47">
      <c r="A24" s="47" t="s">
        <v>108</v>
      </c>
      <c r="B24" s="47"/>
      <c r="C24" s="48" t="s">
        <v>98</v>
      </c>
      <c r="D24" s="59">
        <f>VLOOKUP(A24,harmSOOSPZRP,5,FALSE)</f>
        <v>42053</v>
      </c>
      <c r="E24" s="49"/>
      <c r="F24" s="61">
        <v>2.5000000000000001E-2</v>
      </c>
      <c r="G24" s="50">
        <v>0</v>
      </c>
      <c r="H24" s="51"/>
      <c r="I24" s="51" t="s">
        <v>269</v>
      </c>
      <c r="J24" s="51">
        <v>10</v>
      </c>
      <c r="K24" s="51"/>
      <c r="L24" s="51" t="s">
        <v>313</v>
      </c>
      <c r="M24" s="127"/>
      <c r="N24" s="127"/>
      <c r="O24" s="52">
        <v>0</v>
      </c>
      <c r="P24" s="52">
        <f t="shared" si="1"/>
        <v>0</v>
      </c>
      <c r="Q24" s="123"/>
      <c r="R24" s="126" t="s">
        <v>317</v>
      </c>
      <c r="S24" s="126" t="s">
        <v>317</v>
      </c>
      <c r="T24" s="123"/>
      <c r="U24" s="123"/>
      <c r="V24" s="123"/>
      <c r="W24" s="123"/>
      <c r="X24" s="123"/>
      <c r="Y24" s="123"/>
      <c r="Z24" s="123"/>
      <c r="AA24" s="52"/>
      <c r="AB24" s="131"/>
      <c r="AC24" s="52" t="s">
        <v>208</v>
      </c>
      <c r="AD24" s="59">
        <f>VLOOKUP(AC24,harmSOOSPZRP,4,FALSE)</f>
        <v>42032</v>
      </c>
      <c r="AE24" s="59">
        <f>D24</f>
        <v>42053</v>
      </c>
      <c r="AF24" s="59">
        <f>AE24+ROUNDUP(J24*7/5,0)+K24</f>
        <v>42067</v>
      </c>
      <c r="AG24" s="47">
        <f t="shared" ref="AG24" si="31">AE24-AD24</f>
        <v>21</v>
      </c>
      <c r="AH24" s="53">
        <f t="shared" ref="AH24:AH28" si="32">MIN(MAX(($AJ$2-AD24)/AG24,0),$AE$1)+IF($AJ$2&gt;=AF24,$AF$1-$AE$1,0)</f>
        <v>0</v>
      </c>
      <c r="AI24" s="53">
        <f t="shared" ref="AI24:AI28" si="33">MIN(MAX(($AK$2-AD24)/AG24,0),$AE$1)+IF($AK$2&gt;=AF24,$AF$1-$AE$1,0)</f>
        <v>0</v>
      </c>
      <c r="AJ24" s="33"/>
      <c r="AK24" s="33"/>
      <c r="AM24" s="59">
        <f>VLOOKUP(AC24,harmSOOSPZRP,7,FALSE)</f>
        <v>42032</v>
      </c>
      <c r="AN24" s="59">
        <f>VLOOKUP(A24,harmSOOSPZRP,8,FALSE)</f>
        <v>42053</v>
      </c>
      <c r="AO24" s="105">
        <f>AN24+ROUNDUP(J24*7/5,0)+K24</f>
        <v>42067</v>
      </c>
      <c r="AP24" s="47">
        <f t="shared" ref="AP24:AP26" si="34">AN24-AM24</f>
        <v>21</v>
      </c>
      <c r="AQ24" s="47">
        <f t="shared" si="14"/>
        <v>0</v>
      </c>
      <c r="AR24" s="53">
        <f t="shared" si="15"/>
        <v>0</v>
      </c>
      <c r="AS24" s="53">
        <f>G24-AR24</f>
        <v>0</v>
      </c>
      <c r="AT24" s="114" t="b">
        <f>IF(AND(AR24&gt;=99%,G24&lt;99%),TRUE,FALSE)</f>
        <v>0</v>
      </c>
      <c r="AU24" s="114" t="b">
        <f>IF(AND(AR24=100%,G24&lt;100%),TRUE,FALSE)</f>
        <v>0</v>
      </c>
    </row>
    <row r="25" spans="1:47" ht="26.25" customHeight="1">
      <c r="A25" s="47" t="s">
        <v>109</v>
      </c>
      <c r="B25" s="47"/>
      <c r="C25" s="48" t="s">
        <v>102</v>
      </c>
      <c r="D25" s="59">
        <f>VLOOKUP(A25,harmSOOSPZRP,5,FALSE)</f>
        <v>42185</v>
      </c>
      <c r="E25" s="49"/>
      <c r="F25" s="61">
        <v>0.02</v>
      </c>
      <c r="G25" s="50">
        <v>0</v>
      </c>
      <c r="H25" s="51"/>
      <c r="I25" s="51" t="s">
        <v>269</v>
      </c>
      <c r="J25" s="51">
        <v>10</v>
      </c>
      <c r="K25" s="51">
        <f t="shared" si="3"/>
        <v>14</v>
      </c>
      <c r="L25" s="51" t="s">
        <v>313</v>
      </c>
      <c r="M25" s="127"/>
      <c r="N25" s="127"/>
      <c r="O25" s="52">
        <v>0</v>
      </c>
      <c r="P25" s="52">
        <f t="shared" si="1"/>
        <v>0</v>
      </c>
      <c r="Q25" s="123"/>
      <c r="R25" s="126" t="s">
        <v>317</v>
      </c>
      <c r="S25" s="126" t="s">
        <v>317</v>
      </c>
      <c r="T25" s="123"/>
      <c r="U25" s="123"/>
      <c r="V25" s="123"/>
      <c r="W25" s="123"/>
      <c r="X25" s="123"/>
      <c r="Y25" s="123"/>
      <c r="Z25" s="123"/>
      <c r="AA25" s="52"/>
      <c r="AB25" s="131"/>
      <c r="AC25" s="52" t="s">
        <v>210</v>
      </c>
      <c r="AD25" s="59">
        <f>VLOOKUP(AC25,harmSOOSPZRP,4,FALSE)</f>
        <v>42164</v>
      </c>
      <c r="AE25" s="59">
        <f>D25</f>
        <v>42185</v>
      </c>
      <c r="AF25" s="59">
        <f>AE25+ROUNDUP(J25*7/5,0)+K25</f>
        <v>42213</v>
      </c>
      <c r="AG25" s="47">
        <f t="shared" ref="AG25" si="35">AE25-AD25</f>
        <v>21</v>
      </c>
      <c r="AH25" s="53">
        <f t="shared" si="32"/>
        <v>0</v>
      </c>
      <c r="AI25" s="53">
        <f t="shared" si="33"/>
        <v>0</v>
      </c>
      <c r="AJ25" s="33"/>
      <c r="AK25" s="33"/>
      <c r="AM25" s="59">
        <f>VLOOKUP(AC25,harmSOOSPZRP,7,FALSE)</f>
        <v>42164</v>
      </c>
      <c r="AN25" s="59">
        <f>VLOOKUP(A25,harmSOOSPZRP,8,FALSE)</f>
        <v>42185</v>
      </c>
      <c r="AO25" s="105">
        <f>AN25+ROUNDUP(J25*7/5,0)+K25</f>
        <v>42213</v>
      </c>
      <c r="AP25" s="47">
        <f t="shared" si="34"/>
        <v>21</v>
      </c>
      <c r="AQ25" s="47">
        <f t="shared" si="14"/>
        <v>0</v>
      </c>
      <c r="AR25" s="53">
        <f t="shared" si="15"/>
        <v>0</v>
      </c>
      <c r="AS25" s="53">
        <f>G25-AR25</f>
        <v>0</v>
      </c>
      <c r="AT25" s="114" t="b">
        <f>IF(AND(AR25&gt;=99%,G25&lt;99%),TRUE,FALSE)</f>
        <v>0</v>
      </c>
      <c r="AU25" s="114" t="b">
        <f>IF(AND(AR25=100%,G25&lt;100%),TRUE,FALSE)</f>
        <v>0</v>
      </c>
    </row>
    <row r="26" spans="1:47">
      <c r="A26" s="47" t="s">
        <v>110</v>
      </c>
      <c r="B26" s="47"/>
      <c r="C26" s="48" t="s">
        <v>99</v>
      </c>
      <c r="D26" s="59">
        <f>VLOOKUP(A26,harmSOOSPZRP,5,FALSE)</f>
        <v>42207</v>
      </c>
      <c r="E26" s="49"/>
      <c r="F26" s="61">
        <v>3.5000000000000003E-2</v>
      </c>
      <c r="G26" s="50">
        <v>0</v>
      </c>
      <c r="H26" s="51"/>
      <c r="I26" s="51" t="s">
        <v>270</v>
      </c>
      <c r="J26" s="51">
        <v>5</v>
      </c>
      <c r="K26" s="51">
        <f t="shared" si="3"/>
        <v>7</v>
      </c>
      <c r="L26" s="51" t="s">
        <v>313</v>
      </c>
      <c r="M26" s="127"/>
      <c r="N26" s="127"/>
      <c r="O26" s="52">
        <v>0</v>
      </c>
      <c r="P26" s="52">
        <f t="shared" si="1"/>
        <v>0</v>
      </c>
      <c r="Q26" s="123"/>
      <c r="R26" s="126" t="s">
        <v>317</v>
      </c>
      <c r="S26" s="126" t="s">
        <v>317</v>
      </c>
      <c r="T26" s="123"/>
      <c r="U26" s="123"/>
      <c r="V26" s="123"/>
      <c r="W26" s="123"/>
      <c r="X26" s="123"/>
      <c r="Y26" s="123"/>
      <c r="Z26" s="123"/>
      <c r="AA26" s="52"/>
      <c r="AB26" s="131"/>
      <c r="AC26" s="52" t="s">
        <v>212</v>
      </c>
      <c r="AD26" s="59">
        <f>VLOOKUP(AC26,harmSOOSPZRP,4,FALSE)</f>
        <v>42185</v>
      </c>
      <c r="AE26" s="59">
        <f>D26</f>
        <v>42207</v>
      </c>
      <c r="AF26" s="59">
        <f>AE26+ROUNDUP(J26*7/5,0)+K26</f>
        <v>42221</v>
      </c>
      <c r="AG26" s="47">
        <f t="shared" ref="AG26" si="36">AE26-AD26</f>
        <v>22</v>
      </c>
      <c r="AH26" s="53">
        <f t="shared" si="32"/>
        <v>0</v>
      </c>
      <c r="AI26" s="53">
        <f t="shared" si="33"/>
        <v>0</v>
      </c>
      <c r="AJ26" s="33"/>
      <c r="AK26" s="33"/>
      <c r="AM26" s="59">
        <f>VLOOKUP(AC26,harmSOOSPZRP,7,FALSE)</f>
        <v>42185</v>
      </c>
      <c r="AN26" s="59">
        <f>VLOOKUP(A26,harmSOOSPZRP,8,FALSE)</f>
        <v>42207</v>
      </c>
      <c r="AO26" s="105">
        <f>AN26+ROUNDUP(J26*7/5,0)+K26</f>
        <v>42221</v>
      </c>
      <c r="AP26" s="47">
        <f t="shared" si="34"/>
        <v>22</v>
      </c>
      <c r="AQ26" s="47">
        <f t="shared" si="14"/>
        <v>0</v>
      </c>
      <c r="AR26" s="53">
        <f t="shared" si="15"/>
        <v>0</v>
      </c>
      <c r="AS26" s="53">
        <f>G26-AR26</f>
        <v>0</v>
      </c>
      <c r="AT26" s="114" t="b">
        <f>IF(AND(AR26&gt;=99%,G26&lt;99%),TRUE,FALSE)</f>
        <v>0</v>
      </c>
      <c r="AU26" s="114" t="b">
        <f>IF(AND(AR26=100%,G26&lt;100%),TRUE,FALSE)</f>
        <v>0</v>
      </c>
    </row>
    <row r="27" spans="1:47" ht="15" customHeight="1">
      <c r="A27" s="47" t="s">
        <v>111</v>
      </c>
      <c r="B27" s="47"/>
      <c r="C27" s="48" t="s">
        <v>100</v>
      </c>
      <c r="D27" s="59">
        <f>VLOOKUP(A27,harmSOOSPZRP,5,FALSE)</f>
        <v>42207</v>
      </c>
      <c r="E27" s="49"/>
      <c r="F27" s="61">
        <v>0.04</v>
      </c>
      <c r="G27" s="50">
        <v>0</v>
      </c>
      <c r="H27" s="51"/>
      <c r="I27" s="51" t="s">
        <v>270</v>
      </c>
      <c r="J27" s="51">
        <v>5</v>
      </c>
      <c r="K27" s="51">
        <f t="shared" si="3"/>
        <v>7</v>
      </c>
      <c r="L27" s="51" t="s">
        <v>313</v>
      </c>
      <c r="M27" s="127"/>
      <c r="N27" s="127"/>
      <c r="O27" s="52">
        <v>0</v>
      </c>
      <c r="P27" s="52">
        <f t="shared" si="1"/>
        <v>0</v>
      </c>
      <c r="Q27" s="123"/>
      <c r="R27" s="126" t="s">
        <v>317</v>
      </c>
      <c r="S27" s="126" t="s">
        <v>317</v>
      </c>
      <c r="T27" s="123"/>
      <c r="U27" s="123"/>
      <c r="V27" s="123"/>
      <c r="W27" s="123"/>
      <c r="X27" s="123"/>
      <c r="Y27" s="123"/>
      <c r="Z27" s="123"/>
      <c r="AA27" s="52"/>
      <c r="AB27" s="131"/>
      <c r="AC27" s="52" t="s">
        <v>215</v>
      </c>
      <c r="AD27" s="59">
        <f>VLOOKUP(AC27,harmSOOSPZRP,4,FALSE)</f>
        <v>42150</v>
      </c>
      <c r="AE27" s="59">
        <f>D27</f>
        <v>42207</v>
      </c>
      <c r="AF27" s="59">
        <f>AE27+ROUNDUP(J27*7/5,0)+K27</f>
        <v>42221</v>
      </c>
      <c r="AG27" s="47">
        <f>AE27-AD27</f>
        <v>57</v>
      </c>
      <c r="AH27" s="53">
        <f t="shared" si="32"/>
        <v>0</v>
      </c>
      <c r="AI27" s="53">
        <f t="shared" si="33"/>
        <v>0</v>
      </c>
      <c r="AJ27" s="33"/>
      <c r="AK27" s="33"/>
      <c r="AM27" s="59">
        <f>VLOOKUP(AC27,harmSOOSPZRP,7,FALSE)</f>
        <v>42150</v>
      </c>
      <c r="AN27" s="59">
        <f>VLOOKUP(A27,harmSOOSPZRP,8,FALSE)</f>
        <v>42207</v>
      </c>
      <c r="AO27" s="105">
        <f>AN27+ROUNDUP(J27*7/5,0)+K27</f>
        <v>42221</v>
      </c>
      <c r="AP27" s="47">
        <f>AN27-AM27</f>
        <v>57</v>
      </c>
      <c r="AQ27" s="47">
        <f t="shared" si="14"/>
        <v>0</v>
      </c>
      <c r="AR27" s="53">
        <f t="shared" si="15"/>
        <v>0</v>
      </c>
      <c r="AS27" s="53">
        <f>G27-AR27</f>
        <v>0</v>
      </c>
      <c r="AT27" s="114" t="b">
        <f>IF(AND(AR27&gt;=99%,G27&lt;99%),TRUE,FALSE)</f>
        <v>0</v>
      </c>
      <c r="AU27" s="114" t="b">
        <f>IF(AND(AR27=100%,G27&lt;100%),TRUE,FALSE)</f>
        <v>0</v>
      </c>
    </row>
    <row r="28" spans="1:47">
      <c r="A28" s="47" t="s">
        <v>112</v>
      </c>
      <c r="B28" s="47"/>
      <c r="C28" s="48" t="s">
        <v>101</v>
      </c>
      <c r="D28" s="59">
        <f>VLOOKUP(A28,harmSOOSPZRP,5,FALSE)</f>
        <v>42221</v>
      </c>
      <c r="E28" s="49"/>
      <c r="F28" s="61">
        <v>0.05</v>
      </c>
      <c r="G28" s="50">
        <v>0</v>
      </c>
      <c r="H28" s="51"/>
      <c r="I28" s="51" t="s">
        <v>269</v>
      </c>
      <c r="J28" s="51">
        <v>10</v>
      </c>
      <c r="K28" s="51">
        <f t="shared" si="3"/>
        <v>14</v>
      </c>
      <c r="L28" s="51" t="s">
        <v>313</v>
      </c>
      <c r="M28" s="127"/>
      <c r="N28" s="127"/>
      <c r="O28" s="52">
        <v>0</v>
      </c>
      <c r="P28" s="52">
        <f t="shared" si="1"/>
        <v>0</v>
      </c>
      <c r="Q28" s="123"/>
      <c r="R28" s="126" t="s">
        <v>317</v>
      </c>
      <c r="S28" s="126" t="s">
        <v>317</v>
      </c>
      <c r="T28" s="123"/>
      <c r="U28" s="123"/>
      <c r="V28" s="123"/>
      <c r="W28" s="123"/>
      <c r="X28" s="123"/>
      <c r="Y28" s="123"/>
      <c r="Z28" s="123"/>
      <c r="AA28" s="52"/>
      <c r="AB28" s="131"/>
      <c r="AC28" s="52" t="s">
        <v>218</v>
      </c>
      <c r="AD28" s="59">
        <f>VLOOKUP(AC28,harmSOOSPZRP,4,FALSE)</f>
        <v>42207</v>
      </c>
      <c r="AE28" s="59">
        <f>D28</f>
        <v>42221</v>
      </c>
      <c r="AF28" s="59">
        <f>AE28+ROUNDUP(J28*7/5,0)+K28</f>
        <v>42249</v>
      </c>
      <c r="AG28" s="47">
        <f t="shared" ref="AG28" si="37">AE28-AD28</f>
        <v>14</v>
      </c>
      <c r="AH28" s="53">
        <f t="shared" si="32"/>
        <v>0</v>
      </c>
      <c r="AI28" s="53">
        <f t="shared" si="33"/>
        <v>0</v>
      </c>
      <c r="AJ28" s="33"/>
      <c r="AK28" s="33"/>
      <c r="AM28" s="59">
        <f>VLOOKUP(AC28,harmSOOSPZRP,7,FALSE)</f>
        <v>42207</v>
      </c>
      <c r="AN28" s="59">
        <f>VLOOKUP(A28,harmSOOSPZRP,8,FALSE)</f>
        <v>42221</v>
      </c>
      <c r="AO28" s="105">
        <f>AN28+ROUNDUP(J28*7/5,0)+K28</f>
        <v>42249</v>
      </c>
      <c r="AP28" s="47">
        <f t="shared" ref="AP28" si="38">AN28-AM28</f>
        <v>14</v>
      </c>
      <c r="AQ28" s="47">
        <f t="shared" si="14"/>
        <v>0</v>
      </c>
      <c r="AR28" s="53">
        <f t="shared" si="15"/>
        <v>0</v>
      </c>
      <c r="AS28" s="53">
        <f>G28-AR28</f>
        <v>0</v>
      </c>
      <c r="AT28" s="114" t="b">
        <f>IF(AND(AR28&gt;=99%,G28&lt;99%),TRUE,FALSE)</f>
        <v>0</v>
      </c>
      <c r="AU28" s="114" t="b">
        <f>IF(AND(AR28=100%,G28&lt;100%),TRUE,FALSE)</f>
        <v>0</v>
      </c>
    </row>
    <row r="29" spans="1:47" ht="15" customHeight="1">
      <c r="A29" s="46"/>
      <c r="B29" s="46" t="s">
        <v>79</v>
      </c>
      <c r="C29" s="46"/>
      <c r="D29" s="46"/>
      <c r="E29" s="46"/>
      <c r="F29" s="80">
        <f>SUBTOTAL(9,F30:F31)</f>
        <v>0.05</v>
      </c>
      <c r="G29" s="81">
        <f>SUMPRODUCT(F30:F31,G30:G31)/F29</f>
        <v>0</v>
      </c>
      <c r="H29" s="46"/>
      <c r="I29" s="46"/>
      <c r="J29" s="46"/>
      <c r="K29" s="46"/>
      <c r="L29" s="46"/>
      <c r="M29" s="128"/>
      <c r="N29" s="128"/>
      <c r="O29" s="89">
        <v>0</v>
      </c>
      <c r="P29" s="81">
        <f t="shared" si="1"/>
        <v>0</v>
      </c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134"/>
      <c r="AC29" s="46"/>
      <c r="AD29" s="46"/>
      <c r="AE29" s="46"/>
      <c r="AF29" s="46"/>
      <c r="AG29" s="46"/>
      <c r="AH29" s="94">
        <f>SUMPRODUCT($F30:$F31,AH30:AH31)/$F29</f>
        <v>0</v>
      </c>
      <c r="AI29" s="94">
        <f>SUMPRODUCT($F30:$F31,AI30:AI31)/$F29</f>
        <v>0</v>
      </c>
      <c r="AJ29" s="33"/>
      <c r="AK29" s="33"/>
      <c r="AM29" s="46"/>
      <c r="AN29" s="46"/>
      <c r="AO29" s="46"/>
      <c r="AP29" s="46"/>
      <c r="AQ29" s="46"/>
      <c r="AR29" s="46"/>
      <c r="AS29" s="46"/>
      <c r="AT29" s="46"/>
      <c r="AU29" s="46"/>
    </row>
    <row r="30" spans="1:47" ht="26.25">
      <c r="A30" s="47" t="s">
        <v>113</v>
      </c>
      <c r="B30" s="47"/>
      <c r="C30" s="48" t="s">
        <v>103</v>
      </c>
      <c r="D30" s="59">
        <f>VLOOKUP(A30,harmSOOSPZRP,5,FALSE)</f>
        <v>42212</v>
      </c>
      <c r="E30" s="49"/>
      <c r="F30" s="61">
        <v>0.05</v>
      </c>
      <c r="G30" s="50">
        <v>0</v>
      </c>
      <c r="H30" s="51"/>
      <c r="I30" s="51" t="s">
        <v>269</v>
      </c>
      <c r="J30" s="51">
        <v>10</v>
      </c>
      <c r="K30" s="51">
        <f t="shared" si="3"/>
        <v>14</v>
      </c>
      <c r="L30" s="51" t="s">
        <v>313</v>
      </c>
      <c r="M30" s="127"/>
      <c r="N30" s="127"/>
      <c r="O30" s="52">
        <v>0</v>
      </c>
      <c r="P30" s="52">
        <f t="shared" si="1"/>
        <v>0</v>
      </c>
      <c r="Q30" s="123"/>
      <c r="R30" s="126" t="s">
        <v>317</v>
      </c>
      <c r="S30" s="126" t="s">
        <v>317</v>
      </c>
      <c r="T30" s="123"/>
      <c r="U30" s="123"/>
      <c r="V30" s="123"/>
      <c r="W30" s="123"/>
      <c r="X30" s="123"/>
      <c r="Y30" s="123"/>
      <c r="Z30" s="123"/>
      <c r="AA30" s="52"/>
      <c r="AB30" s="131"/>
      <c r="AC30" s="52" t="s">
        <v>223</v>
      </c>
      <c r="AD30" s="59">
        <f>VLOOKUP(AC30,harmSOOSPZRP,4,FALSE)</f>
        <v>42184</v>
      </c>
      <c r="AE30" s="59">
        <f>D30</f>
        <v>42212</v>
      </c>
      <c r="AF30" s="59">
        <f>AE30+ROUNDUP(J30*7/5,0)+K30</f>
        <v>42240</v>
      </c>
      <c r="AG30" s="47">
        <f t="shared" ref="AG30" si="39">AE30-AD30</f>
        <v>28</v>
      </c>
      <c r="AH30" s="53">
        <f t="shared" ref="AH30:AH31" si="40">MIN(MAX(($AJ$2-AD30)/AG30,0),$AE$1)+IF($AJ$2&gt;=AF30,$AF$1-$AE$1,0)</f>
        <v>0</v>
      </c>
      <c r="AI30" s="53">
        <f t="shared" ref="AI30:AI31" si="41">MIN(MAX(($AK$2-AD30)/AG30,0),$AE$1)+IF($AK$2&gt;=AF30,$AF$1-$AE$1,0)</f>
        <v>0</v>
      </c>
      <c r="AJ30" s="33"/>
      <c r="AK30" s="33"/>
      <c r="AM30" s="59">
        <f>VLOOKUP(AC30,harmSOOSPZRP,7,FALSE)</f>
        <v>42184</v>
      </c>
      <c r="AN30" s="59">
        <f>VLOOKUP(A30,harmSOOSPZRP,8,FALSE)</f>
        <v>42212</v>
      </c>
      <c r="AO30" s="105">
        <f>AN30+ROUNDUP(J30*7/5,0)+K30</f>
        <v>42240</v>
      </c>
      <c r="AP30" s="47">
        <f t="shared" ref="AP30:AP31" si="42">AN30-AM30</f>
        <v>28</v>
      </c>
      <c r="AQ30" s="47">
        <f t="shared" si="14"/>
        <v>0</v>
      </c>
      <c r="AR30" s="53">
        <f t="shared" si="15"/>
        <v>0</v>
      </c>
      <c r="AS30" s="53">
        <f>G30-AR30</f>
        <v>0</v>
      </c>
      <c r="AT30" s="114" t="b">
        <f>IF(AND(AR30&gt;=99%,G30&lt;99%),TRUE,FALSE)</f>
        <v>0</v>
      </c>
      <c r="AU30" s="114" t="b">
        <f>IF(AND(AR30=100%,G30&lt;100%),TRUE,FALSE)</f>
        <v>0</v>
      </c>
    </row>
    <row r="31" spans="1:47" ht="15" customHeight="1">
      <c r="A31" s="47" t="s">
        <v>114</v>
      </c>
      <c r="B31" s="47"/>
      <c r="C31" s="60" t="s">
        <v>104</v>
      </c>
      <c r="D31" s="59">
        <f>VLOOKUP(A31,harmSOOSPZRP,5,FALSE)</f>
        <v>42269</v>
      </c>
      <c r="E31" s="49"/>
      <c r="F31" s="61">
        <v>0</v>
      </c>
      <c r="G31" s="50">
        <v>0</v>
      </c>
      <c r="H31" s="51"/>
      <c r="I31" s="51" t="s">
        <v>269</v>
      </c>
      <c r="J31" s="51">
        <v>10</v>
      </c>
      <c r="K31" s="51">
        <f t="shared" si="3"/>
        <v>14</v>
      </c>
      <c r="L31" s="51" t="s">
        <v>313</v>
      </c>
      <c r="M31" s="127"/>
      <c r="N31" s="127"/>
      <c r="O31" s="52">
        <v>0</v>
      </c>
      <c r="P31" s="52">
        <f t="shared" si="1"/>
        <v>0</v>
      </c>
      <c r="Q31" s="123"/>
      <c r="R31" s="126" t="s">
        <v>317</v>
      </c>
      <c r="S31" s="126" t="s">
        <v>317</v>
      </c>
      <c r="T31" s="123"/>
      <c r="U31" s="123"/>
      <c r="V31" s="123"/>
      <c r="W31" s="123"/>
      <c r="X31" s="123"/>
      <c r="Y31" s="123"/>
      <c r="Z31" s="123"/>
      <c r="AA31" s="52"/>
      <c r="AB31" s="131"/>
      <c r="AC31" s="52" t="s">
        <v>225</v>
      </c>
      <c r="AD31" s="59">
        <f>VLOOKUP(AC31,harmSOOSPZRP,4,FALSE)</f>
        <v>42212</v>
      </c>
      <c r="AE31" s="59">
        <f>D31</f>
        <v>42269</v>
      </c>
      <c r="AF31" s="59">
        <f>AE31+ROUNDUP(J31*7/5,0)+K31</f>
        <v>42297</v>
      </c>
      <c r="AG31" s="47">
        <f t="shared" ref="AG31" si="43">AE31-AD31</f>
        <v>57</v>
      </c>
      <c r="AH31" s="53">
        <f t="shared" si="40"/>
        <v>0</v>
      </c>
      <c r="AI31" s="53">
        <f t="shared" si="41"/>
        <v>0</v>
      </c>
      <c r="AJ31" s="33"/>
      <c r="AK31" s="33"/>
      <c r="AM31" s="59">
        <f>VLOOKUP(AC31,harmSOOSPZRP,7,FALSE)</f>
        <v>42212</v>
      </c>
      <c r="AN31" s="59">
        <f>VLOOKUP(A31,harmSOOSPZRP,8,FALSE)</f>
        <v>42269</v>
      </c>
      <c r="AO31" s="105">
        <f>AN31+ROUNDUP(J31*7/5,0)+K31</f>
        <v>42297</v>
      </c>
      <c r="AP31" s="47">
        <f t="shared" si="42"/>
        <v>57</v>
      </c>
      <c r="AQ31" s="47">
        <f t="shared" si="14"/>
        <v>0</v>
      </c>
      <c r="AR31" s="53">
        <f t="shared" si="15"/>
        <v>0</v>
      </c>
      <c r="AS31" s="53">
        <f>G31-AR31</f>
        <v>0</v>
      </c>
      <c r="AT31" s="114" t="b">
        <f>IF(AND(AR31&gt;=99%,G31&lt;99%),TRUE,FALSE)</f>
        <v>0</v>
      </c>
      <c r="AU31" s="114" t="b">
        <f>IF(AND(AR31=100%,G31&lt;100%),TRUE,FALSE)</f>
        <v>0</v>
      </c>
    </row>
    <row r="32" spans="1:47">
      <c r="A32" s="46"/>
      <c r="B32" s="46" t="s">
        <v>80</v>
      </c>
      <c r="C32" s="46"/>
      <c r="D32" s="46"/>
      <c r="E32" s="46"/>
      <c r="F32" s="80">
        <f>SUBTOTAL(9,F33)</f>
        <v>0.2</v>
      </c>
      <c r="G32" s="81">
        <f>G33</f>
        <v>0</v>
      </c>
      <c r="H32" s="46"/>
      <c r="I32" s="46"/>
      <c r="J32" s="46"/>
      <c r="K32" s="46"/>
      <c r="L32" s="46"/>
      <c r="M32" s="128"/>
      <c r="N32" s="128"/>
      <c r="O32" s="89">
        <v>0</v>
      </c>
      <c r="P32" s="81">
        <f t="shared" si="1"/>
        <v>0</v>
      </c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134"/>
      <c r="AC32" s="46"/>
      <c r="AD32" s="46"/>
      <c r="AE32" s="46"/>
      <c r="AF32" s="46"/>
      <c r="AG32" s="46"/>
      <c r="AH32" s="95">
        <f>AH33</f>
        <v>0</v>
      </c>
      <c r="AI32" s="95">
        <f>AI33</f>
        <v>0</v>
      </c>
      <c r="AJ32" s="33"/>
      <c r="AK32" s="33"/>
      <c r="AM32" s="46"/>
      <c r="AN32" s="46"/>
      <c r="AO32" s="46"/>
      <c r="AP32" s="46"/>
      <c r="AQ32" s="46"/>
      <c r="AR32" s="46"/>
      <c r="AS32" s="46"/>
      <c r="AT32" s="46"/>
      <c r="AU32" s="46"/>
    </row>
    <row r="33" spans="1:47" ht="26.25" customHeight="1">
      <c r="A33" s="47" t="s">
        <v>115</v>
      </c>
      <c r="B33" s="47"/>
      <c r="C33" s="48" t="s">
        <v>105</v>
      </c>
      <c r="D33" s="59">
        <f>VLOOKUP(A33,harmSOOSPZRP,5,FALSE)</f>
        <v>42235</v>
      </c>
      <c r="E33" s="49"/>
      <c r="F33" s="61">
        <v>0.2</v>
      </c>
      <c r="G33" s="50">
        <v>0</v>
      </c>
      <c r="H33" s="51"/>
      <c r="I33" s="51" t="s">
        <v>269</v>
      </c>
      <c r="J33" s="51">
        <v>10</v>
      </c>
      <c r="K33" s="51">
        <f t="shared" si="3"/>
        <v>14</v>
      </c>
      <c r="L33" s="51" t="s">
        <v>314</v>
      </c>
      <c r="M33" s="127" t="s">
        <v>315</v>
      </c>
      <c r="N33" s="127" t="s">
        <v>316</v>
      </c>
      <c r="O33" s="52">
        <v>0</v>
      </c>
      <c r="P33" s="52">
        <f t="shared" si="1"/>
        <v>0</v>
      </c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52"/>
      <c r="AB33" s="131"/>
      <c r="AC33" s="52" t="s">
        <v>230</v>
      </c>
      <c r="AD33" s="59">
        <f>VLOOKUP(AC33,harmSOOSPZRP,4,FALSE)</f>
        <v>42221</v>
      </c>
      <c r="AE33" s="59">
        <f>D33</f>
        <v>42235</v>
      </c>
      <c r="AF33" s="59">
        <f>AE33+ROUNDUP(J33*7/5,0)+K33</f>
        <v>42263</v>
      </c>
      <c r="AG33" s="47">
        <f t="shared" ref="AG33" si="44">AE33-AD33</f>
        <v>14</v>
      </c>
      <c r="AH33" s="53">
        <f t="shared" ref="AH33" si="45">MIN(MAX(($AJ$2-AD33)/AG33,0),$AE$1)+IF($AJ$2&gt;=AF33,$AF$1-$AE$1,0)</f>
        <v>0</v>
      </c>
      <c r="AI33" s="53">
        <f t="shared" ref="AI33" si="46">MIN(MAX(($AK$2-AD33)/AG33,0),$AE$1)+IF($AK$2&gt;=AF33,$AF$1-$AE$1,0)</f>
        <v>0</v>
      </c>
      <c r="AJ33" s="33"/>
      <c r="AK33" s="33"/>
      <c r="AM33" s="59">
        <f>VLOOKUP(AC33,harmSOOSPZRP,7,FALSE)</f>
        <v>42221</v>
      </c>
      <c r="AN33" s="59">
        <f>VLOOKUP(A33,harmSOOSPZRP,8,FALSE)</f>
        <v>42235</v>
      </c>
      <c r="AO33" s="105">
        <f>AN33+ROUNDUP(J33*7/5,0)+K33</f>
        <v>42263</v>
      </c>
      <c r="AP33" s="47">
        <f t="shared" ref="AP33" si="47">AN33-AM33</f>
        <v>14</v>
      </c>
      <c r="AQ33" s="47">
        <f t="shared" si="14"/>
        <v>0</v>
      </c>
      <c r="AR33" s="53">
        <f t="shared" si="15"/>
        <v>0</v>
      </c>
      <c r="AS33" s="53">
        <f>G33-AR33</f>
        <v>0</v>
      </c>
      <c r="AT33" s="114" t="b">
        <f>IF(AND(AR33&gt;=99%,G33&lt;99%),TRUE,FALSE)</f>
        <v>0</v>
      </c>
      <c r="AU33" s="114" t="b">
        <f>IF(AND(AR33=100%,G33&lt;100%),TRUE,FALSE)</f>
        <v>0</v>
      </c>
    </row>
    <row r="34" spans="1:47">
      <c r="A34" s="46"/>
      <c r="B34" s="46" t="s">
        <v>81</v>
      </c>
      <c r="C34" s="46"/>
      <c r="D34" s="46"/>
      <c r="E34" s="46"/>
      <c r="F34" s="80">
        <f>SUBTOTAL(9,F35)</f>
        <v>0.05</v>
      </c>
      <c r="G34" s="81">
        <f>G35</f>
        <v>0</v>
      </c>
      <c r="H34" s="46"/>
      <c r="I34" s="46"/>
      <c r="J34" s="46"/>
      <c r="K34" s="46"/>
      <c r="L34" s="46"/>
      <c r="M34" s="46"/>
      <c r="N34" s="46"/>
      <c r="O34" s="89">
        <v>0</v>
      </c>
      <c r="P34" s="81">
        <f t="shared" si="1"/>
        <v>0</v>
      </c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134"/>
      <c r="AC34" s="46"/>
      <c r="AD34" s="46"/>
      <c r="AE34" s="46"/>
      <c r="AF34" s="46"/>
      <c r="AG34" s="46"/>
      <c r="AH34" s="95">
        <f>AH35</f>
        <v>0</v>
      </c>
      <c r="AI34" s="95">
        <f>AI35</f>
        <v>0</v>
      </c>
      <c r="AJ34" s="33"/>
      <c r="AK34" s="33"/>
      <c r="AM34" s="46"/>
      <c r="AN34" s="46"/>
      <c r="AO34" s="46"/>
      <c r="AP34" s="46"/>
      <c r="AQ34" s="46"/>
      <c r="AR34" s="46"/>
      <c r="AS34" s="46"/>
      <c r="AT34" s="46"/>
      <c r="AU34" s="46"/>
    </row>
    <row r="35" spans="1:47" ht="26.25" customHeight="1">
      <c r="A35" s="47" t="s">
        <v>116</v>
      </c>
      <c r="B35" s="47"/>
      <c r="C35" s="48" t="s">
        <v>87</v>
      </c>
      <c r="D35" s="59">
        <f>VLOOKUP(A35,harmSOOSPZRP,5,FALSE)</f>
        <v>42263</v>
      </c>
      <c r="E35" s="49"/>
      <c r="F35" s="61">
        <v>0.05</v>
      </c>
      <c r="G35" s="50">
        <v>0</v>
      </c>
      <c r="H35" s="51"/>
      <c r="I35" s="51" t="s">
        <v>269</v>
      </c>
      <c r="J35" s="51">
        <v>10</v>
      </c>
      <c r="K35" s="51">
        <f t="shared" si="3"/>
        <v>14</v>
      </c>
      <c r="L35" s="51" t="s">
        <v>313</v>
      </c>
      <c r="M35" s="51"/>
      <c r="N35" s="51"/>
      <c r="O35" s="52">
        <v>0</v>
      </c>
      <c r="P35" s="52">
        <f t="shared" si="1"/>
        <v>0</v>
      </c>
      <c r="Q35" s="123"/>
      <c r="R35" s="126" t="s">
        <v>317</v>
      </c>
      <c r="S35" s="126" t="s">
        <v>317</v>
      </c>
      <c r="T35" s="123"/>
      <c r="U35" s="123"/>
      <c r="V35" s="123"/>
      <c r="W35" s="123"/>
      <c r="X35" s="123"/>
      <c r="Y35" s="123"/>
      <c r="Z35" s="123"/>
      <c r="AA35" s="52"/>
      <c r="AB35" s="131"/>
      <c r="AC35" s="52" t="s">
        <v>235</v>
      </c>
      <c r="AD35" s="59">
        <f>VLOOKUP(AC35,harmSOOSPZRP,4,FALSE)</f>
        <v>42235</v>
      </c>
      <c r="AE35" s="59">
        <f>D35</f>
        <v>42263</v>
      </c>
      <c r="AF35" s="59">
        <f>AE35+ROUNDUP(J35*7/5,0)+K35</f>
        <v>42291</v>
      </c>
      <c r="AG35" s="47">
        <f t="shared" ref="AG35" si="48">AE35-AD35</f>
        <v>28</v>
      </c>
      <c r="AH35" s="53">
        <f t="shared" ref="AH35" si="49">MIN(MAX(($AJ$2-AD35)/AG35,0),$AE$1)+IF($AJ$2&gt;=AF35,$AF$1-$AE$1,0)</f>
        <v>0</v>
      </c>
      <c r="AI35" s="53">
        <f t="shared" ref="AI35" si="50">MIN(MAX(($AK$2-AD35)/AG35,0),$AE$1)+IF($AK$2&gt;=AF35,$AF$1-$AE$1,0)</f>
        <v>0</v>
      </c>
      <c r="AJ35" s="33"/>
      <c r="AK35" s="33"/>
      <c r="AM35" s="59">
        <f>VLOOKUP(AC35,harmSOOSPZRP,7,FALSE)</f>
        <v>42235</v>
      </c>
      <c r="AN35" s="59">
        <f>VLOOKUP(A35,harmSOOSPZRP,8,FALSE)</f>
        <v>42263</v>
      </c>
      <c r="AO35" s="105">
        <f>AN35+ROUNDUP(J35*7/5,0)+K35</f>
        <v>42291</v>
      </c>
      <c r="AP35" s="47">
        <f t="shared" ref="AP35" si="51">AN35-AM35</f>
        <v>28</v>
      </c>
      <c r="AQ35" s="47">
        <f t="shared" si="14"/>
        <v>0</v>
      </c>
      <c r="AR35" s="53">
        <f t="shared" si="15"/>
        <v>0</v>
      </c>
      <c r="AS35" s="53">
        <f>G35-AR35</f>
        <v>0</v>
      </c>
      <c r="AT35" s="53" t="b">
        <f>IF(AND(AR35&gt;=99%,G35&lt;99%),TRUE,FALSE)</f>
        <v>0</v>
      </c>
      <c r="AU35" s="53" t="b">
        <f>IF(AND(AR35=100%,G35&lt;100%),TRUE,FALSE)</f>
        <v>0</v>
      </c>
    </row>
    <row r="36" spans="1:47">
      <c r="I36" s="100"/>
      <c r="J36" s="101"/>
      <c r="K36" s="101"/>
      <c r="L36" s="101"/>
      <c r="M36" s="101"/>
      <c r="N36" s="101"/>
      <c r="AB36" s="135"/>
    </row>
    <row r="46" spans="1:47">
      <c r="L46" s="102"/>
      <c r="M46" s="102"/>
      <c r="N46" s="102"/>
    </row>
    <row r="47" spans="1:47" ht="15" customHeight="1">
      <c r="C47" s="48"/>
      <c r="I47" s="102"/>
      <c r="J47" s="102"/>
      <c r="K47" s="102"/>
      <c r="L47" s="102"/>
      <c r="M47" s="102"/>
      <c r="N47" s="102"/>
    </row>
    <row r="48" spans="1:47">
      <c r="I48" s="103"/>
      <c r="J48" s="102"/>
      <c r="K48" s="102"/>
      <c r="L48" s="102"/>
      <c r="M48" s="102"/>
      <c r="N48" s="102"/>
    </row>
    <row r="49" spans="9:11" ht="15" customHeight="1">
      <c r="I49" s="103"/>
      <c r="J49" s="102"/>
      <c r="K49" s="102"/>
    </row>
  </sheetData>
  <autoFilter ref="A2:H18"/>
  <mergeCells count="3">
    <mergeCell ref="T1:T2"/>
    <mergeCell ref="U1:X1"/>
    <mergeCell ref="Y1:AA1"/>
  </mergeCells>
  <conditionalFormatting sqref="AT6:AU6 AT8:AU15 AT17:AU18 AT21:AU22 AT24:AU28 AT30:AU31 AT33:AU33">
    <cfRule type="cellIs" dxfId="0" priority="1" operator="equal">
      <formula>TRUE</formula>
    </cfRule>
  </conditionalFormatting>
  <pageMargins left="0.70866141732283472" right="0.70866141732283472" top="1.24" bottom="0.74803149606299213" header="0.31496062992125984" footer="0.31496062992125984"/>
  <pageSetup paperSize="8" scale="45" fitToHeight="3" orientation="portrait" r:id="rId1"/>
  <headerFooter>
    <oddHeader>&amp;L&amp;G&amp;R
&amp;G</oddHeader>
    <oddFooter xml:space="preserve">&amp;CProjekt współfinansowany ze środków Unii Europejskiej w ramach
Programu Operacyjnego Pomoc Techniczna 2007-2013
</odd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2.75"/>
  <cols>
    <col min="1" max="1" width="73.7109375" customWidth="1"/>
    <col min="6" max="6" width="63" customWidth="1"/>
  </cols>
  <sheetData>
    <row r="1" spans="1:6" ht="129.75" customHeight="1">
      <c r="A1" s="7" t="s">
        <v>28</v>
      </c>
      <c r="B1" s="7" t="s">
        <v>30</v>
      </c>
      <c r="C1" s="8" t="s">
        <v>31</v>
      </c>
      <c r="D1" s="8" t="s">
        <v>32</v>
      </c>
      <c r="E1" s="8" t="s">
        <v>33</v>
      </c>
    </row>
    <row r="2" spans="1:6">
      <c r="A2" s="9" t="s">
        <v>29</v>
      </c>
      <c r="B2" s="10">
        <f>SUM(B3:B10)</f>
        <v>0.99999999999999989</v>
      </c>
      <c r="C2" s="10">
        <f>SUMPRODUCT(B3:B10,C3:C10)</f>
        <v>0</v>
      </c>
      <c r="D2" s="10">
        <f>SUM(D3:D10)</f>
        <v>0</v>
      </c>
      <c r="E2" s="10">
        <f>C2-D2</f>
        <v>0</v>
      </c>
    </row>
    <row r="3" spans="1:6">
      <c r="A3" s="11" t="s">
        <v>16</v>
      </c>
      <c r="B3" s="12">
        <v>0.1</v>
      </c>
      <c r="C3" s="19">
        <v>0</v>
      </c>
      <c r="D3" s="12">
        <v>0</v>
      </c>
      <c r="E3" s="12">
        <f t="shared" ref="E3:E10" si="0">C3-D3</f>
        <v>0</v>
      </c>
      <c r="F3" s="16"/>
    </row>
    <row r="4" spans="1:6">
      <c r="A4" s="11" t="s">
        <v>17</v>
      </c>
      <c r="B4" s="12">
        <v>0.1</v>
      </c>
      <c r="C4" s="19">
        <v>0</v>
      </c>
      <c r="D4" s="12">
        <v>0</v>
      </c>
      <c r="E4" s="12">
        <f t="shared" si="0"/>
        <v>0</v>
      </c>
      <c r="F4" s="16"/>
    </row>
    <row r="5" spans="1:6">
      <c r="A5" s="11" t="s">
        <v>18</v>
      </c>
      <c r="B5" s="12">
        <v>0.1</v>
      </c>
      <c r="C5" s="19">
        <v>0</v>
      </c>
      <c r="D5" s="12">
        <v>0</v>
      </c>
      <c r="E5" s="12">
        <f t="shared" si="0"/>
        <v>0</v>
      </c>
      <c r="F5" s="16"/>
    </row>
    <row r="6" spans="1:6">
      <c r="A6" s="11" t="s">
        <v>19</v>
      </c>
      <c r="B6" s="12">
        <v>0.1</v>
      </c>
      <c r="C6" s="19">
        <v>0</v>
      </c>
      <c r="D6" s="12">
        <v>0</v>
      </c>
      <c r="E6" s="12">
        <f t="shared" si="0"/>
        <v>0</v>
      </c>
      <c r="F6" s="16"/>
    </row>
    <row r="7" spans="1:6">
      <c r="A7" s="11" t="s">
        <v>20</v>
      </c>
      <c r="B7" s="12">
        <v>0.1</v>
      </c>
      <c r="C7" s="19">
        <v>0</v>
      </c>
      <c r="D7" s="12">
        <v>0</v>
      </c>
      <c r="E7" s="12">
        <f t="shared" si="0"/>
        <v>0</v>
      </c>
      <c r="F7" s="16"/>
    </row>
    <row r="8" spans="1:6" ht="22.5">
      <c r="A8" s="11" t="s">
        <v>21</v>
      </c>
      <c r="B8" s="12">
        <v>0.2</v>
      </c>
      <c r="C8" s="19">
        <v>0</v>
      </c>
      <c r="D8" s="12">
        <v>0</v>
      </c>
      <c r="E8" s="12">
        <f t="shared" si="0"/>
        <v>0</v>
      </c>
      <c r="F8" s="16"/>
    </row>
    <row r="9" spans="1:6">
      <c r="A9" s="11" t="s">
        <v>22</v>
      </c>
      <c r="B9" s="12">
        <v>0.2</v>
      </c>
      <c r="C9" s="19">
        <v>0</v>
      </c>
      <c r="D9" s="12">
        <v>0</v>
      </c>
      <c r="E9" s="12">
        <f t="shared" si="0"/>
        <v>0</v>
      </c>
      <c r="F9" s="16"/>
    </row>
    <row r="10" spans="1:6" ht="22.5">
      <c r="A10" s="11" t="s">
        <v>23</v>
      </c>
      <c r="B10" s="12">
        <v>0.1</v>
      </c>
      <c r="C10" s="19">
        <v>0</v>
      </c>
      <c r="D10" s="12">
        <v>0</v>
      </c>
      <c r="E10" s="12">
        <f t="shared" si="0"/>
        <v>0</v>
      </c>
      <c r="F10" s="16"/>
    </row>
    <row r="12" spans="1:6">
      <c r="A12" s="16" t="s">
        <v>39</v>
      </c>
    </row>
    <row r="13" spans="1:6">
      <c r="A13" s="16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>
    <row r="1" spans="1:1">
      <c r="A1" s="29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2.75"/>
  <cols>
    <col min="1" max="1" width="29.28515625" customWidth="1"/>
    <col min="2" max="2" width="119.85546875" customWidth="1"/>
  </cols>
  <sheetData>
    <row r="1" spans="1:2">
      <c r="A1" s="1" t="s">
        <v>3</v>
      </c>
      <c r="B1" s="1" t="s">
        <v>52</v>
      </c>
    </row>
    <row r="2" spans="1:2">
      <c r="A2" s="2" t="s">
        <v>6</v>
      </c>
      <c r="B2" s="26" t="s">
        <v>53</v>
      </c>
    </row>
    <row r="3" spans="1:2" ht="89.25">
      <c r="A3" s="2" t="s">
        <v>7</v>
      </c>
      <c r="B3" s="28" t="s">
        <v>56</v>
      </c>
    </row>
    <row r="4" spans="1:2" ht="63.75">
      <c r="A4" s="2" t="s">
        <v>8</v>
      </c>
      <c r="B4" s="28" t="s">
        <v>55</v>
      </c>
    </row>
    <row r="5" spans="1:2">
      <c r="A5" s="2" t="s">
        <v>9</v>
      </c>
      <c r="B5" s="27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/>
  </sheetViews>
  <sheetFormatPr defaultRowHeight="12.75"/>
  <cols>
    <col min="1" max="1" width="6.5703125" bestFit="1" customWidth="1"/>
    <col min="2" max="2" width="123.140625" customWidth="1"/>
    <col min="3" max="3" width="7.7109375" bestFit="1" customWidth="1"/>
    <col min="4" max="5" width="9" bestFit="1" customWidth="1"/>
    <col min="6" max="6" width="35.85546875" bestFit="1" customWidth="1"/>
    <col min="7" max="8" width="11.5703125" customWidth="1"/>
    <col min="9" max="9" width="59.42578125" customWidth="1"/>
    <col min="11" max="11" width="7.7109375" bestFit="1" customWidth="1"/>
  </cols>
  <sheetData>
    <row r="1" spans="1:11" ht="33.75">
      <c r="A1" s="62" t="s">
        <v>129</v>
      </c>
      <c r="B1" s="63" t="s">
        <v>130</v>
      </c>
      <c r="C1" s="62" t="s">
        <v>131</v>
      </c>
      <c r="D1" s="62" t="s">
        <v>132</v>
      </c>
      <c r="E1" s="62" t="s">
        <v>133</v>
      </c>
      <c r="F1" s="71" t="s">
        <v>254</v>
      </c>
      <c r="G1" s="107" t="s">
        <v>275</v>
      </c>
      <c r="H1" s="107" t="s">
        <v>276</v>
      </c>
      <c r="I1" s="115" t="s">
        <v>319</v>
      </c>
      <c r="J1" s="107" t="s">
        <v>277</v>
      </c>
      <c r="K1" s="107" t="s">
        <v>278</v>
      </c>
    </row>
    <row r="2" spans="1:11">
      <c r="A2" s="64">
        <v>2</v>
      </c>
      <c r="B2" s="65" t="s">
        <v>134</v>
      </c>
      <c r="C2" s="64" t="s">
        <v>135</v>
      </c>
      <c r="D2" s="66">
        <v>41856</v>
      </c>
      <c r="E2" s="66">
        <v>42338</v>
      </c>
      <c r="G2" s="108">
        <v>41856</v>
      </c>
      <c r="H2" s="108">
        <v>42338</v>
      </c>
      <c r="J2" s="110">
        <f>G2-D2</f>
        <v>0</v>
      </c>
      <c r="K2" s="110">
        <f>H2-E2</f>
        <v>0</v>
      </c>
    </row>
    <row r="3" spans="1:11">
      <c r="A3" s="67" t="s">
        <v>136</v>
      </c>
      <c r="B3" s="68" t="s">
        <v>137</v>
      </c>
      <c r="C3" s="67" t="s">
        <v>138</v>
      </c>
      <c r="D3" s="69">
        <v>41856</v>
      </c>
      <c r="E3" s="69">
        <v>41856</v>
      </c>
      <c r="G3" s="109">
        <v>41856</v>
      </c>
      <c r="H3" s="109">
        <v>41856</v>
      </c>
      <c r="J3" s="110">
        <f t="shared" ref="J3:J61" si="0">G3-D3</f>
        <v>0</v>
      </c>
      <c r="K3" s="110">
        <f t="shared" ref="K3:K61" si="1">H3-E3</f>
        <v>0</v>
      </c>
    </row>
    <row r="4" spans="1:11" ht="22.5">
      <c r="A4" s="64" t="s">
        <v>139</v>
      </c>
      <c r="B4" s="65" t="s">
        <v>140</v>
      </c>
      <c r="C4" s="64" t="s">
        <v>141</v>
      </c>
      <c r="D4" s="66">
        <v>41856</v>
      </c>
      <c r="E4" s="66">
        <v>42185</v>
      </c>
      <c r="G4" s="108">
        <v>41856</v>
      </c>
      <c r="H4" s="108">
        <v>42185</v>
      </c>
      <c r="J4" s="110">
        <f t="shared" si="0"/>
        <v>0</v>
      </c>
      <c r="K4" s="110">
        <f t="shared" si="1"/>
        <v>0</v>
      </c>
    </row>
    <row r="5" spans="1:11">
      <c r="A5" s="64" t="s">
        <v>142</v>
      </c>
      <c r="B5" s="65" t="s">
        <v>143</v>
      </c>
      <c r="C5" s="64" t="s">
        <v>144</v>
      </c>
      <c r="D5" s="66">
        <v>41856</v>
      </c>
      <c r="E5" s="66">
        <v>41897</v>
      </c>
      <c r="G5" s="108">
        <v>41856</v>
      </c>
      <c r="H5" s="108">
        <v>41897</v>
      </c>
      <c r="J5" s="110">
        <f t="shared" si="0"/>
        <v>0</v>
      </c>
      <c r="K5" s="110">
        <f t="shared" si="1"/>
        <v>0</v>
      </c>
    </row>
    <row r="6" spans="1:11">
      <c r="A6" s="67" t="s">
        <v>145</v>
      </c>
      <c r="B6" s="68" t="s">
        <v>146</v>
      </c>
      <c r="C6" s="67" t="s">
        <v>144</v>
      </c>
      <c r="D6" s="69">
        <v>41856</v>
      </c>
      <c r="E6" s="69">
        <v>41897</v>
      </c>
      <c r="G6" s="109">
        <v>41856</v>
      </c>
      <c r="H6" s="109">
        <v>41897</v>
      </c>
      <c r="J6" s="110">
        <f t="shared" si="0"/>
        <v>0</v>
      </c>
      <c r="K6" s="110">
        <f t="shared" si="1"/>
        <v>0</v>
      </c>
    </row>
    <row r="7" spans="1:11">
      <c r="A7" s="64" t="s">
        <v>147</v>
      </c>
      <c r="B7" s="65" t="s">
        <v>148</v>
      </c>
      <c r="C7" s="64" t="s">
        <v>149</v>
      </c>
      <c r="D7" s="66">
        <v>41856</v>
      </c>
      <c r="E7" s="66">
        <v>42020</v>
      </c>
      <c r="G7" s="108">
        <v>41856</v>
      </c>
      <c r="H7" s="108">
        <v>42020</v>
      </c>
      <c r="J7" s="110">
        <f t="shared" si="0"/>
        <v>0</v>
      </c>
      <c r="K7" s="110">
        <f t="shared" si="1"/>
        <v>0</v>
      </c>
    </row>
    <row r="8" spans="1:11">
      <c r="A8" s="67" t="s">
        <v>150</v>
      </c>
      <c r="B8" s="68" t="s">
        <v>151</v>
      </c>
      <c r="C8" s="67" t="s">
        <v>152</v>
      </c>
      <c r="D8" s="69">
        <v>41856</v>
      </c>
      <c r="E8" s="69">
        <v>41871</v>
      </c>
      <c r="G8" s="109">
        <v>41856</v>
      </c>
      <c r="H8" s="109">
        <v>41871</v>
      </c>
      <c r="J8" s="110">
        <f t="shared" si="0"/>
        <v>0</v>
      </c>
      <c r="K8" s="110">
        <f t="shared" si="1"/>
        <v>0</v>
      </c>
    </row>
    <row r="9" spans="1:11">
      <c r="A9" s="67" t="s">
        <v>153</v>
      </c>
      <c r="B9" s="68" t="s">
        <v>154</v>
      </c>
      <c r="C9" s="67" t="s">
        <v>155</v>
      </c>
      <c r="D9" s="69">
        <v>41897</v>
      </c>
      <c r="E9" s="69">
        <v>41932</v>
      </c>
      <c r="G9" s="109">
        <v>41897</v>
      </c>
      <c r="H9" s="109">
        <v>41932</v>
      </c>
      <c r="J9" s="110">
        <f t="shared" si="0"/>
        <v>0</v>
      </c>
      <c r="K9" s="110">
        <f t="shared" si="1"/>
        <v>0</v>
      </c>
    </row>
    <row r="10" spans="1:11" ht="22.5">
      <c r="A10" s="67" t="s">
        <v>156</v>
      </c>
      <c r="B10" s="68" t="s">
        <v>157</v>
      </c>
      <c r="C10" s="67" t="s">
        <v>158</v>
      </c>
      <c r="D10" s="69">
        <v>41932</v>
      </c>
      <c r="E10" s="69">
        <v>41985</v>
      </c>
      <c r="G10" s="109">
        <v>41932</v>
      </c>
      <c r="H10" s="109">
        <v>41985</v>
      </c>
      <c r="J10" s="110">
        <f t="shared" si="0"/>
        <v>0</v>
      </c>
      <c r="K10" s="110">
        <f t="shared" si="1"/>
        <v>0</v>
      </c>
    </row>
    <row r="11" spans="1:11">
      <c r="A11" s="67" t="s">
        <v>159</v>
      </c>
      <c r="B11" s="68" t="s">
        <v>160</v>
      </c>
      <c r="C11" s="67" t="s">
        <v>161</v>
      </c>
      <c r="D11" s="69">
        <v>41971</v>
      </c>
      <c r="E11" s="69">
        <v>42003</v>
      </c>
      <c r="G11" s="109">
        <v>41971</v>
      </c>
      <c r="H11" s="109">
        <v>42003</v>
      </c>
      <c r="J11" s="110">
        <f t="shared" si="0"/>
        <v>0</v>
      </c>
      <c r="K11" s="110">
        <f t="shared" si="1"/>
        <v>0</v>
      </c>
    </row>
    <row r="12" spans="1:11">
      <c r="A12" s="67" t="s">
        <v>162</v>
      </c>
      <c r="B12" s="68" t="s">
        <v>163</v>
      </c>
      <c r="C12" s="67" t="s">
        <v>164</v>
      </c>
      <c r="D12" s="69">
        <v>41995</v>
      </c>
      <c r="E12" s="69">
        <v>42020</v>
      </c>
      <c r="G12" s="109">
        <v>41995</v>
      </c>
      <c r="H12" s="109">
        <v>42020</v>
      </c>
      <c r="J12" s="110">
        <f t="shared" si="0"/>
        <v>0</v>
      </c>
      <c r="K12" s="110">
        <f t="shared" si="1"/>
        <v>0</v>
      </c>
    </row>
    <row r="13" spans="1:11">
      <c r="A13" s="67" t="s">
        <v>165</v>
      </c>
      <c r="B13" s="68" t="s">
        <v>166</v>
      </c>
      <c r="C13" s="67" t="s">
        <v>167</v>
      </c>
      <c r="D13" s="69">
        <v>41932</v>
      </c>
      <c r="E13" s="69">
        <v>41974</v>
      </c>
      <c r="G13" s="109">
        <v>41932</v>
      </c>
      <c r="H13" s="109">
        <v>41974</v>
      </c>
      <c r="J13" s="110">
        <f t="shared" si="0"/>
        <v>0</v>
      </c>
      <c r="K13" s="110">
        <f t="shared" si="1"/>
        <v>0</v>
      </c>
    </row>
    <row r="14" spans="1:11" ht="22.5">
      <c r="A14" s="64" t="s">
        <v>168</v>
      </c>
      <c r="B14" s="65" t="s">
        <v>169</v>
      </c>
      <c r="C14" s="64" t="s">
        <v>170</v>
      </c>
      <c r="D14" s="66">
        <v>41995</v>
      </c>
      <c r="E14" s="66">
        <v>42185</v>
      </c>
      <c r="G14" s="108">
        <v>41995</v>
      </c>
      <c r="H14" s="108">
        <v>42185</v>
      </c>
      <c r="J14" s="110">
        <f t="shared" si="0"/>
        <v>0</v>
      </c>
      <c r="K14" s="110">
        <f t="shared" si="1"/>
        <v>0</v>
      </c>
    </row>
    <row r="15" spans="1:11">
      <c r="A15" s="67" t="s">
        <v>171</v>
      </c>
      <c r="B15" s="68" t="s">
        <v>172</v>
      </c>
      <c r="C15" s="67" t="s">
        <v>173</v>
      </c>
      <c r="D15" s="69">
        <v>41995</v>
      </c>
      <c r="E15" s="69">
        <v>42156</v>
      </c>
      <c r="G15" s="109">
        <v>41995</v>
      </c>
      <c r="H15" s="109">
        <v>42156</v>
      </c>
      <c r="J15" s="110">
        <f t="shared" si="0"/>
        <v>0</v>
      </c>
      <c r="K15" s="110">
        <f t="shared" si="1"/>
        <v>0</v>
      </c>
    </row>
    <row r="16" spans="1:11">
      <c r="A16" s="67" t="s">
        <v>174</v>
      </c>
      <c r="B16" s="68" t="s">
        <v>175</v>
      </c>
      <c r="C16" s="67" t="s">
        <v>152</v>
      </c>
      <c r="D16" s="69">
        <v>42156</v>
      </c>
      <c r="E16" s="69">
        <v>42171</v>
      </c>
      <c r="G16" s="109">
        <v>42156</v>
      </c>
      <c r="H16" s="109">
        <v>42171</v>
      </c>
      <c r="J16" s="110">
        <f t="shared" si="0"/>
        <v>0</v>
      </c>
      <c r="K16" s="110">
        <f t="shared" si="1"/>
        <v>0</v>
      </c>
    </row>
    <row r="17" spans="1:11">
      <c r="A17" s="67" t="s">
        <v>176</v>
      </c>
      <c r="B17" s="68" t="s">
        <v>177</v>
      </c>
      <c r="C17" s="67" t="s">
        <v>152</v>
      </c>
      <c r="D17" s="69">
        <v>42171</v>
      </c>
      <c r="E17" s="69">
        <v>42185</v>
      </c>
      <c r="G17" s="109">
        <v>42171</v>
      </c>
      <c r="H17" s="109">
        <v>42185</v>
      </c>
      <c r="J17" s="110">
        <f t="shared" si="0"/>
        <v>0</v>
      </c>
      <c r="K17" s="110">
        <f t="shared" si="1"/>
        <v>0</v>
      </c>
    </row>
    <row r="18" spans="1:11">
      <c r="A18" s="64" t="s">
        <v>178</v>
      </c>
      <c r="B18" s="65" t="s">
        <v>179</v>
      </c>
      <c r="C18" s="64" t="s">
        <v>180</v>
      </c>
      <c r="D18" s="66">
        <v>41871</v>
      </c>
      <c r="E18" s="66">
        <v>42185</v>
      </c>
      <c r="G18" s="108">
        <v>41871</v>
      </c>
      <c r="H18" s="108">
        <v>42185</v>
      </c>
      <c r="J18" s="110">
        <f t="shared" si="0"/>
        <v>0</v>
      </c>
      <c r="K18" s="110">
        <f t="shared" si="1"/>
        <v>0</v>
      </c>
    </row>
    <row r="19" spans="1:11">
      <c r="A19" s="67" t="s">
        <v>117</v>
      </c>
      <c r="B19" s="68" t="s">
        <v>181</v>
      </c>
      <c r="C19" s="67" t="s">
        <v>138</v>
      </c>
      <c r="D19" s="69">
        <v>41897</v>
      </c>
      <c r="E19" s="69">
        <v>41897</v>
      </c>
      <c r="G19" s="109">
        <v>41897</v>
      </c>
      <c r="H19" s="109">
        <v>41897</v>
      </c>
      <c r="J19" s="110">
        <f t="shared" si="0"/>
        <v>0</v>
      </c>
      <c r="K19" s="110">
        <f t="shared" si="1"/>
        <v>0</v>
      </c>
    </row>
    <row r="20" spans="1:11">
      <c r="A20" s="67" t="s">
        <v>118</v>
      </c>
      <c r="B20" s="68" t="s">
        <v>182</v>
      </c>
      <c r="C20" s="67" t="s">
        <v>138</v>
      </c>
      <c r="D20" s="69">
        <v>41871</v>
      </c>
      <c r="E20" s="69">
        <v>41871</v>
      </c>
      <c r="G20" s="109">
        <v>41871</v>
      </c>
      <c r="H20" s="109">
        <v>41871</v>
      </c>
      <c r="J20" s="110">
        <f t="shared" si="0"/>
        <v>0</v>
      </c>
      <c r="K20" s="110">
        <f t="shared" si="1"/>
        <v>0</v>
      </c>
    </row>
    <row r="21" spans="1:11">
      <c r="A21" s="67" t="s">
        <v>119</v>
      </c>
      <c r="B21" s="68" t="s">
        <v>183</v>
      </c>
      <c r="C21" s="67" t="s">
        <v>138</v>
      </c>
      <c r="D21" s="69">
        <v>41932</v>
      </c>
      <c r="E21" s="69">
        <v>41932</v>
      </c>
      <c r="G21" s="109">
        <v>41932</v>
      </c>
      <c r="H21" s="109">
        <v>41932</v>
      </c>
      <c r="J21" s="110">
        <f t="shared" si="0"/>
        <v>0</v>
      </c>
      <c r="K21" s="110">
        <f t="shared" si="1"/>
        <v>0</v>
      </c>
    </row>
    <row r="22" spans="1:11">
      <c r="A22" s="67" t="s">
        <v>120</v>
      </c>
      <c r="B22" s="68" t="s">
        <v>184</v>
      </c>
      <c r="C22" s="67" t="s">
        <v>138</v>
      </c>
      <c r="D22" s="69">
        <v>41941</v>
      </c>
      <c r="E22" s="69">
        <v>41941</v>
      </c>
      <c r="G22" s="109">
        <v>41941</v>
      </c>
      <c r="H22" s="109">
        <v>41941</v>
      </c>
      <c r="J22" s="110">
        <f t="shared" si="0"/>
        <v>0</v>
      </c>
      <c r="K22" s="110">
        <f t="shared" si="1"/>
        <v>0</v>
      </c>
    </row>
    <row r="23" spans="1:11">
      <c r="A23" s="67" t="s">
        <v>121</v>
      </c>
      <c r="B23" s="68" t="s">
        <v>185</v>
      </c>
      <c r="C23" s="67" t="s">
        <v>138</v>
      </c>
      <c r="D23" s="69">
        <v>41946</v>
      </c>
      <c r="E23" s="69">
        <v>41946</v>
      </c>
      <c r="G23" s="109">
        <v>41946</v>
      </c>
      <c r="H23" s="109">
        <v>41946</v>
      </c>
      <c r="J23" s="110">
        <f t="shared" si="0"/>
        <v>0</v>
      </c>
      <c r="K23" s="110">
        <f t="shared" si="1"/>
        <v>0</v>
      </c>
    </row>
    <row r="24" spans="1:11">
      <c r="A24" s="67" t="s">
        <v>122</v>
      </c>
      <c r="B24" s="68" t="s">
        <v>186</v>
      </c>
      <c r="C24" s="67" t="s">
        <v>138</v>
      </c>
      <c r="D24" s="69">
        <v>41985</v>
      </c>
      <c r="E24" s="69">
        <v>41985</v>
      </c>
      <c r="G24" s="109">
        <v>41985</v>
      </c>
      <c r="H24" s="109">
        <v>41985</v>
      </c>
      <c r="J24" s="110">
        <f t="shared" si="0"/>
        <v>0</v>
      </c>
      <c r="K24" s="110">
        <f t="shared" si="1"/>
        <v>0</v>
      </c>
    </row>
    <row r="25" spans="1:11">
      <c r="A25" s="67" t="s">
        <v>123</v>
      </c>
      <c r="B25" s="68" t="s">
        <v>187</v>
      </c>
      <c r="C25" s="67" t="s">
        <v>138</v>
      </c>
      <c r="D25" s="69">
        <v>42003</v>
      </c>
      <c r="E25" s="69">
        <v>42003</v>
      </c>
      <c r="G25" s="109">
        <v>42003</v>
      </c>
      <c r="H25" s="109">
        <v>42003</v>
      </c>
      <c r="J25" s="110">
        <f t="shared" si="0"/>
        <v>0</v>
      </c>
      <c r="K25" s="110">
        <f t="shared" si="1"/>
        <v>0</v>
      </c>
    </row>
    <row r="26" spans="1:11">
      <c r="A26" s="67" t="s">
        <v>124</v>
      </c>
      <c r="B26" s="68" t="s">
        <v>188</v>
      </c>
      <c r="C26" s="67" t="s">
        <v>138</v>
      </c>
      <c r="D26" s="69">
        <v>42020</v>
      </c>
      <c r="E26" s="69">
        <v>42020</v>
      </c>
      <c r="G26" s="109">
        <v>42020</v>
      </c>
      <c r="H26" s="109">
        <v>42020</v>
      </c>
      <c r="J26" s="110">
        <f t="shared" si="0"/>
        <v>0</v>
      </c>
      <c r="K26" s="110">
        <f t="shared" si="1"/>
        <v>0</v>
      </c>
    </row>
    <row r="27" spans="1:11">
      <c r="A27" s="67" t="s">
        <v>125</v>
      </c>
      <c r="B27" s="68" t="s">
        <v>189</v>
      </c>
      <c r="C27" s="67" t="s">
        <v>138</v>
      </c>
      <c r="D27" s="69">
        <v>41974</v>
      </c>
      <c r="E27" s="69">
        <v>41974</v>
      </c>
      <c r="G27" s="109">
        <v>41974</v>
      </c>
      <c r="H27" s="109">
        <v>41974</v>
      </c>
      <c r="J27" s="110">
        <f t="shared" si="0"/>
        <v>0</v>
      </c>
      <c r="K27" s="110">
        <f t="shared" si="1"/>
        <v>0</v>
      </c>
    </row>
    <row r="28" spans="1:11">
      <c r="A28" s="73" t="s">
        <v>126</v>
      </c>
      <c r="B28" s="74" t="s">
        <v>190</v>
      </c>
      <c r="C28" s="73" t="s">
        <v>138</v>
      </c>
      <c r="D28" s="75">
        <v>42156</v>
      </c>
      <c r="E28" s="75">
        <v>42156</v>
      </c>
      <c r="G28" s="109">
        <v>42156</v>
      </c>
      <c r="H28" s="109">
        <v>42156</v>
      </c>
      <c r="J28" s="110">
        <f t="shared" si="0"/>
        <v>0</v>
      </c>
      <c r="K28" s="110">
        <f t="shared" si="1"/>
        <v>0</v>
      </c>
    </row>
    <row r="29" spans="1:11">
      <c r="A29" s="67" t="s">
        <v>191</v>
      </c>
      <c r="B29" s="68" t="s">
        <v>192</v>
      </c>
      <c r="C29" s="67" t="s">
        <v>138</v>
      </c>
      <c r="D29" s="69">
        <v>42185</v>
      </c>
      <c r="E29" s="69">
        <v>42185</v>
      </c>
      <c r="G29" s="109">
        <v>42185</v>
      </c>
      <c r="H29" s="109">
        <v>42185</v>
      </c>
      <c r="J29" s="110">
        <f t="shared" si="0"/>
        <v>0</v>
      </c>
      <c r="K29" s="110">
        <f t="shared" si="1"/>
        <v>0</v>
      </c>
    </row>
    <row r="30" spans="1:11">
      <c r="A30" s="64" t="s">
        <v>193</v>
      </c>
      <c r="B30" s="65" t="s">
        <v>194</v>
      </c>
      <c r="C30" s="64" t="s">
        <v>195</v>
      </c>
      <c r="D30" s="66">
        <v>42032</v>
      </c>
      <c r="E30" s="66">
        <v>42338</v>
      </c>
      <c r="G30" s="108">
        <v>42032</v>
      </c>
      <c r="H30" s="108">
        <v>42338</v>
      </c>
      <c r="J30" s="110">
        <f t="shared" si="0"/>
        <v>0</v>
      </c>
      <c r="K30" s="110">
        <f t="shared" si="1"/>
        <v>0</v>
      </c>
    </row>
    <row r="31" spans="1:11">
      <c r="A31" s="64" t="s">
        <v>196</v>
      </c>
      <c r="B31" s="65" t="s">
        <v>197</v>
      </c>
      <c r="C31" s="64" t="s">
        <v>198</v>
      </c>
      <c r="D31" s="66">
        <v>42185</v>
      </c>
      <c r="E31" s="66">
        <v>42221</v>
      </c>
      <c r="G31" s="108">
        <v>42185</v>
      </c>
      <c r="H31" s="108">
        <v>42221</v>
      </c>
      <c r="J31" s="110">
        <f t="shared" si="0"/>
        <v>0</v>
      </c>
      <c r="K31" s="110">
        <f t="shared" si="1"/>
        <v>0</v>
      </c>
    </row>
    <row r="32" spans="1:11">
      <c r="A32" s="67" t="s">
        <v>199</v>
      </c>
      <c r="B32" s="68" t="s">
        <v>200</v>
      </c>
      <c r="C32" s="67" t="s">
        <v>201</v>
      </c>
      <c r="D32" s="69">
        <v>42185</v>
      </c>
      <c r="E32" s="69">
        <v>42186</v>
      </c>
      <c r="G32" s="109">
        <v>42185</v>
      </c>
      <c r="H32" s="109">
        <v>42186</v>
      </c>
      <c r="J32" s="110">
        <f t="shared" si="0"/>
        <v>0</v>
      </c>
      <c r="K32" s="110">
        <f t="shared" si="1"/>
        <v>0</v>
      </c>
    </row>
    <row r="33" spans="1:11">
      <c r="A33" s="67" t="s">
        <v>202</v>
      </c>
      <c r="B33" s="68" t="s">
        <v>203</v>
      </c>
      <c r="C33" s="67" t="s">
        <v>155</v>
      </c>
      <c r="D33" s="69">
        <v>42186</v>
      </c>
      <c r="E33" s="69">
        <v>42221</v>
      </c>
      <c r="G33" s="109">
        <v>42186</v>
      </c>
      <c r="H33" s="109">
        <v>42221</v>
      </c>
      <c r="J33" s="110">
        <f t="shared" si="0"/>
        <v>0</v>
      </c>
      <c r="K33" s="110">
        <f t="shared" si="1"/>
        <v>0</v>
      </c>
    </row>
    <row r="34" spans="1:11">
      <c r="A34" s="64" t="s">
        <v>204</v>
      </c>
      <c r="B34" s="65" t="s">
        <v>205</v>
      </c>
      <c r="C34" s="64" t="s">
        <v>195</v>
      </c>
      <c r="D34" s="66">
        <v>42032</v>
      </c>
      <c r="E34" s="66">
        <v>42338</v>
      </c>
      <c r="G34" s="108">
        <v>42032</v>
      </c>
      <c r="H34" s="108">
        <v>42338</v>
      </c>
      <c r="J34" s="110">
        <f t="shared" si="0"/>
        <v>0</v>
      </c>
      <c r="K34" s="110">
        <f t="shared" si="1"/>
        <v>0</v>
      </c>
    </row>
    <row r="35" spans="1:11">
      <c r="A35" s="67" t="s">
        <v>206</v>
      </c>
      <c r="B35" s="68" t="s">
        <v>207</v>
      </c>
      <c r="C35" s="67" t="s">
        <v>195</v>
      </c>
      <c r="D35" s="69">
        <v>42032</v>
      </c>
      <c r="E35" s="69">
        <v>42338</v>
      </c>
      <c r="G35" s="109">
        <v>42032</v>
      </c>
      <c r="H35" s="109">
        <v>42338</v>
      </c>
      <c r="J35" s="110">
        <f t="shared" si="0"/>
        <v>0</v>
      </c>
      <c r="K35" s="110">
        <f t="shared" si="1"/>
        <v>0</v>
      </c>
    </row>
    <row r="36" spans="1:11">
      <c r="A36" s="67" t="s">
        <v>208</v>
      </c>
      <c r="B36" s="68" t="s">
        <v>209</v>
      </c>
      <c r="C36" s="67" t="s">
        <v>195</v>
      </c>
      <c r="D36" s="69">
        <v>42032</v>
      </c>
      <c r="E36" s="69">
        <v>42338</v>
      </c>
      <c r="G36" s="109">
        <v>42032</v>
      </c>
      <c r="H36" s="109">
        <v>42338</v>
      </c>
      <c r="J36" s="110">
        <f t="shared" si="0"/>
        <v>0</v>
      </c>
      <c r="K36" s="110">
        <f t="shared" si="1"/>
        <v>0</v>
      </c>
    </row>
    <row r="37" spans="1:11" ht="22.5">
      <c r="A37" s="67" t="s">
        <v>210</v>
      </c>
      <c r="B37" s="68" t="s">
        <v>211</v>
      </c>
      <c r="C37" s="67" t="s">
        <v>164</v>
      </c>
      <c r="D37" s="69">
        <v>42164</v>
      </c>
      <c r="E37" s="69">
        <v>42185</v>
      </c>
      <c r="G37" s="109">
        <v>42164</v>
      </c>
      <c r="H37" s="109">
        <v>42185</v>
      </c>
      <c r="J37" s="110">
        <f t="shared" si="0"/>
        <v>0</v>
      </c>
      <c r="K37" s="110">
        <f t="shared" si="1"/>
        <v>0</v>
      </c>
    </row>
    <row r="38" spans="1:11">
      <c r="A38" s="67" t="s">
        <v>212</v>
      </c>
      <c r="B38" s="68" t="s">
        <v>213</v>
      </c>
      <c r="C38" s="67" t="s">
        <v>214</v>
      </c>
      <c r="D38" s="69">
        <v>42185</v>
      </c>
      <c r="E38" s="69">
        <v>42207</v>
      </c>
      <c r="G38" s="109">
        <v>42185</v>
      </c>
      <c r="H38" s="109">
        <v>42207</v>
      </c>
      <c r="J38" s="110">
        <f t="shared" si="0"/>
        <v>0</v>
      </c>
      <c r="K38" s="110">
        <f t="shared" si="1"/>
        <v>0</v>
      </c>
    </row>
    <row r="39" spans="1:11">
      <c r="A39" s="67" t="s">
        <v>215</v>
      </c>
      <c r="B39" s="68" t="s">
        <v>216</v>
      </c>
      <c r="C39" s="67" t="s">
        <v>217</v>
      </c>
      <c r="D39" s="69">
        <v>42150</v>
      </c>
      <c r="E39" s="69">
        <v>42207</v>
      </c>
      <c r="G39" s="109">
        <v>42150</v>
      </c>
      <c r="H39" s="109">
        <v>42207</v>
      </c>
      <c r="J39" s="110">
        <f t="shared" si="0"/>
        <v>0</v>
      </c>
      <c r="K39" s="110">
        <f t="shared" si="1"/>
        <v>0</v>
      </c>
    </row>
    <row r="40" spans="1:11">
      <c r="A40" s="67" t="s">
        <v>218</v>
      </c>
      <c r="B40" s="68" t="s">
        <v>219</v>
      </c>
      <c r="C40" s="67" t="s">
        <v>152</v>
      </c>
      <c r="D40" s="69">
        <v>42207</v>
      </c>
      <c r="E40" s="69">
        <v>42221</v>
      </c>
      <c r="G40" s="109">
        <v>42207</v>
      </c>
      <c r="H40" s="109">
        <v>42221</v>
      </c>
      <c r="J40" s="110">
        <f t="shared" si="0"/>
        <v>0</v>
      </c>
      <c r="K40" s="110">
        <f t="shared" si="1"/>
        <v>0</v>
      </c>
    </row>
    <row r="41" spans="1:11" ht="22.5">
      <c r="A41" s="64" t="s">
        <v>220</v>
      </c>
      <c r="B41" s="65" t="s">
        <v>221</v>
      </c>
      <c r="C41" s="64" t="s">
        <v>222</v>
      </c>
      <c r="D41" s="66">
        <v>42184</v>
      </c>
      <c r="E41" s="66">
        <v>42269</v>
      </c>
      <c r="G41" s="108">
        <v>42184</v>
      </c>
      <c r="H41" s="108">
        <v>42269</v>
      </c>
      <c r="J41" s="110">
        <f t="shared" si="0"/>
        <v>0</v>
      </c>
      <c r="K41" s="110">
        <f t="shared" si="1"/>
        <v>0</v>
      </c>
    </row>
    <row r="42" spans="1:11">
      <c r="A42" s="67" t="s">
        <v>223</v>
      </c>
      <c r="B42" s="68" t="s">
        <v>224</v>
      </c>
      <c r="C42" s="67" t="s">
        <v>161</v>
      </c>
      <c r="D42" s="69">
        <v>42184</v>
      </c>
      <c r="E42" s="69">
        <v>42212</v>
      </c>
      <c r="G42" s="109">
        <v>42184</v>
      </c>
      <c r="H42" s="109">
        <v>42212</v>
      </c>
      <c r="J42" s="110">
        <f t="shared" si="0"/>
        <v>0</v>
      </c>
      <c r="K42" s="110">
        <f t="shared" si="1"/>
        <v>0</v>
      </c>
    </row>
    <row r="43" spans="1:11">
      <c r="A43" s="67" t="s">
        <v>225</v>
      </c>
      <c r="B43" s="70" t="s">
        <v>226</v>
      </c>
      <c r="C43" s="67" t="s">
        <v>227</v>
      </c>
      <c r="D43" s="69">
        <v>42212</v>
      </c>
      <c r="E43" s="69">
        <v>42269</v>
      </c>
      <c r="G43" s="109">
        <v>42212</v>
      </c>
      <c r="H43" s="109">
        <v>42269</v>
      </c>
      <c r="J43" s="110">
        <f t="shared" si="0"/>
        <v>0</v>
      </c>
      <c r="K43" s="110">
        <f t="shared" si="1"/>
        <v>0</v>
      </c>
    </row>
    <row r="44" spans="1:11">
      <c r="A44" s="64" t="s">
        <v>228</v>
      </c>
      <c r="B44" s="65" t="s">
        <v>229</v>
      </c>
      <c r="C44" s="64" t="s">
        <v>152</v>
      </c>
      <c r="D44" s="66">
        <v>42221</v>
      </c>
      <c r="E44" s="66">
        <v>42235</v>
      </c>
      <c r="G44" s="108">
        <v>42221</v>
      </c>
      <c r="H44" s="108">
        <v>42235</v>
      </c>
      <c r="J44" s="110">
        <f t="shared" si="0"/>
        <v>0</v>
      </c>
      <c r="K44" s="110">
        <f t="shared" si="1"/>
        <v>0</v>
      </c>
    </row>
    <row r="45" spans="1:11">
      <c r="A45" s="67" t="s">
        <v>230</v>
      </c>
      <c r="B45" s="68" t="s">
        <v>231</v>
      </c>
      <c r="C45" s="67" t="s">
        <v>152</v>
      </c>
      <c r="D45" s="69">
        <v>42221</v>
      </c>
      <c r="E45" s="69">
        <v>42235</v>
      </c>
      <c r="G45" s="109">
        <v>42221</v>
      </c>
      <c r="H45" s="109">
        <v>42235</v>
      </c>
      <c r="J45" s="110">
        <f t="shared" si="0"/>
        <v>0</v>
      </c>
      <c r="K45" s="110">
        <f t="shared" si="1"/>
        <v>0</v>
      </c>
    </row>
    <row r="46" spans="1:11">
      <c r="A46" s="64" t="s">
        <v>232</v>
      </c>
      <c r="B46" s="65" t="s">
        <v>233</v>
      </c>
      <c r="C46" s="64" t="s">
        <v>234</v>
      </c>
      <c r="D46" s="66">
        <v>42235</v>
      </c>
      <c r="E46" s="66">
        <v>42284</v>
      </c>
      <c r="G46" s="108">
        <v>42235</v>
      </c>
      <c r="H46" s="108">
        <v>42284</v>
      </c>
      <c r="J46" s="110">
        <f t="shared" si="0"/>
        <v>0</v>
      </c>
      <c r="K46" s="110">
        <f t="shared" si="1"/>
        <v>0</v>
      </c>
    </row>
    <row r="47" spans="1:11">
      <c r="A47" s="67" t="s">
        <v>235</v>
      </c>
      <c r="B47" s="68" t="s">
        <v>236</v>
      </c>
      <c r="C47" s="67" t="s">
        <v>152</v>
      </c>
      <c r="D47" s="69">
        <v>42235</v>
      </c>
      <c r="E47" s="69">
        <v>42249</v>
      </c>
      <c r="G47" s="109">
        <v>42235</v>
      </c>
      <c r="H47" s="109">
        <v>42249</v>
      </c>
      <c r="J47" s="110">
        <f t="shared" si="0"/>
        <v>0</v>
      </c>
      <c r="K47" s="110">
        <f t="shared" si="1"/>
        <v>0</v>
      </c>
    </row>
    <row r="48" spans="1:11">
      <c r="A48" s="67" t="s">
        <v>237</v>
      </c>
      <c r="B48" s="68" t="s">
        <v>238</v>
      </c>
      <c r="C48" s="67" t="s">
        <v>152</v>
      </c>
      <c r="D48" s="69">
        <v>42249</v>
      </c>
      <c r="E48" s="69">
        <v>42263</v>
      </c>
      <c r="G48" s="109">
        <v>42249</v>
      </c>
      <c r="H48" s="109">
        <v>42263</v>
      </c>
      <c r="J48" s="110">
        <f t="shared" si="0"/>
        <v>0</v>
      </c>
      <c r="K48" s="110">
        <f t="shared" si="1"/>
        <v>0</v>
      </c>
    </row>
    <row r="49" spans="1:11">
      <c r="A49" s="67" t="s">
        <v>239</v>
      </c>
      <c r="B49" s="68" t="s">
        <v>240</v>
      </c>
      <c r="C49" s="67" t="s">
        <v>164</v>
      </c>
      <c r="D49" s="69">
        <v>42263</v>
      </c>
      <c r="E49" s="69">
        <v>42284</v>
      </c>
      <c r="G49" s="109">
        <v>42263</v>
      </c>
      <c r="H49" s="109">
        <v>42284</v>
      </c>
      <c r="J49" s="110">
        <f t="shared" si="0"/>
        <v>0</v>
      </c>
      <c r="K49" s="110">
        <f t="shared" si="1"/>
        <v>0</v>
      </c>
    </row>
    <row r="50" spans="1:11">
      <c r="A50" s="64" t="s">
        <v>241</v>
      </c>
      <c r="B50" s="65" t="s">
        <v>179</v>
      </c>
      <c r="C50" s="64" t="s">
        <v>242</v>
      </c>
      <c r="D50" s="66">
        <v>42053</v>
      </c>
      <c r="E50" s="66">
        <v>42269</v>
      </c>
      <c r="G50" s="108">
        <v>42053</v>
      </c>
      <c r="H50" s="108">
        <v>42269</v>
      </c>
      <c r="J50" s="110">
        <f t="shared" si="0"/>
        <v>0</v>
      </c>
      <c r="K50" s="110">
        <f t="shared" si="1"/>
        <v>0</v>
      </c>
    </row>
    <row r="51" spans="1:11">
      <c r="A51" s="67" t="s">
        <v>106</v>
      </c>
      <c r="B51" s="68" t="s">
        <v>243</v>
      </c>
      <c r="C51" s="67" t="s">
        <v>138</v>
      </c>
      <c r="D51" s="69">
        <v>42186</v>
      </c>
      <c r="E51" s="69">
        <v>42186</v>
      </c>
      <c r="G51" s="109">
        <v>42186</v>
      </c>
      <c r="H51" s="109">
        <v>42186</v>
      </c>
      <c r="J51" s="110">
        <f t="shared" si="0"/>
        <v>0</v>
      </c>
      <c r="K51" s="110">
        <f t="shared" si="1"/>
        <v>0</v>
      </c>
    </row>
    <row r="52" spans="1:11">
      <c r="A52" s="67" t="s">
        <v>107</v>
      </c>
      <c r="B52" s="68" t="s">
        <v>244</v>
      </c>
      <c r="C52" s="67" t="s">
        <v>138</v>
      </c>
      <c r="D52" s="69">
        <v>42221</v>
      </c>
      <c r="E52" s="69">
        <v>42221</v>
      </c>
      <c r="G52" s="109">
        <v>42221</v>
      </c>
      <c r="H52" s="109">
        <v>42221</v>
      </c>
      <c r="J52" s="110">
        <f t="shared" si="0"/>
        <v>0</v>
      </c>
      <c r="K52" s="110">
        <f t="shared" si="1"/>
        <v>0</v>
      </c>
    </row>
    <row r="53" spans="1:11">
      <c r="A53" s="67" t="s">
        <v>108</v>
      </c>
      <c r="B53" s="68" t="s">
        <v>245</v>
      </c>
      <c r="C53" s="67" t="s">
        <v>138</v>
      </c>
      <c r="D53" s="69">
        <v>42053</v>
      </c>
      <c r="E53" s="69">
        <v>42053</v>
      </c>
      <c r="G53" s="109">
        <v>42053</v>
      </c>
      <c r="H53" s="109">
        <v>42053</v>
      </c>
      <c r="J53" s="110">
        <f t="shared" si="0"/>
        <v>0</v>
      </c>
      <c r="K53" s="110">
        <f t="shared" si="1"/>
        <v>0</v>
      </c>
    </row>
    <row r="54" spans="1:11">
      <c r="A54" s="67" t="s">
        <v>109</v>
      </c>
      <c r="B54" s="68" t="s">
        <v>246</v>
      </c>
      <c r="C54" s="67" t="s">
        <v>138</v>
      </c>
      <c r="D54" s="69">
        <v>42185</v>
      </c>
      <c r="E54" s="69">
        <v>42185</v>
      </c>
      <c r="G54" s="109">
        <v>42185</v>
      </c>
      <c r="H54" s="109">
        <v>42185</v>
      </c>
      <c r="J54" s="110">
        <f t="shared" si="0"/>
        <v>0</v>
      </c>
      <c r="K54" s="110">
        <f t="shared" si="1"/>
        <v>0</v>
      </c>
    </row>
    <row r="55" spans="1:11">
      <c r="A55" s="67" t="s">
        <v>110</v>
      </c>
      <c r="B55" s="68" t="s">
        <v>247</v>
      </c>
      <c r="C55" s="67" t="s">
        <v>138</v>
      </c>
      <c r="D55" s="69">
        <v>42207</v>
      </c>
      <c r="E55" s="69">
        <v>42207</v>
      </c>
      <c r="G55" s="109">
        <v>42207</v>
      </c>
      <c r="H55" s="109">
        <v>42207</v>
      </c>
      <c r="J55" s="110">
        <f t="shared" si="0"/>
        <v>0</v>
      </c>
      <c r="K55" s="110">
        <f t="shared" si="1"/>
        <v>0</v>
      </c>
    </row>
    <row r="56" spans="1:11">
      <c r="A56" s="67" t="s">
        <v>111</v>
      </c>
      <c r="B56" s="68" t="s">
        <v>248</v>
      </c>
      <c r="C56" s="67" t="s">
        <v>138</v>
      </c>
      <c r="D56" s="69">
        <v>42207</v>
      </c>
      <c r="E56" s="69">
        <v>42207</v>
      </c>
      <c r="G56" s="109">
        <v>42207</v>
      </c>
      <c r="H56" s="109">
        <v>42207</v>
      </c>
      <c r="J56" s="110">
        <f t="shared" si="0"/>
        <v>0</v>
      </c>
      <c r="K56" s="110">
        <f t="shared" si="1"/>
        <v>0</v>
      </c>
    </row>
    <row r="57" spans="1:11">
      <c r="A57" s="67" t="s">
        <v>112</v>
      </c>
      <c r="B57" s="68" t="s">
        <v>249</v>
      </c>
      <c r="C57" s="67" t="s">
        <v>138</v>
      </c>
      <c r="D57" s="69">
        <v>42221</v>
      </c>
      <c r="E57" s="69">
        <v>42221</v>
      </c>
      <c r="G57" s="109">
        <v>42221</v>
      </c>
      <c r="H57" s="109">
        <v>42221</v>
      </c>
      <c r="J57" s="110">
        <f t="shared" si="0"/>
        <v>0</v>
      </c>
      <c r="K57" s="110">
        <f t="shared" si="1"/>
        <v>0</v>
      </c>
    </row>
    <row r="58" spans="1:11">
      <c r="A58" s="67" t="s">
        <v>113</v>
      </c>
      <c r="B58" s="68" t="s">
        <v>250</v>
      </c>
      <c r="C58" s="67" t="s">
        <v>138</v>
      </c>
      <c r="D58" s="69">
        <v>42212</v>
      </c>
      <c r="E58" s="69">
        <v>42212</v>
      </c>
      <c r="G58" s="109">
        <v>42212</v>
      </c>
      <c r="H58" s="109">
        <v>42212</v>
      </c>
      <c r="J58" s="110">
        <f t="shared" si="0"/>
        <v>0</v>
      </c>
      <c r="K58" s="110">
        <f t="shared" si="1"/>
        <v>0</v>
      </c>
    </row>
    <row r="59" spans="1:11">
      <c r="A59" s="67" t="s">
        <v>114</v>
      </c>
      <c r="B59" s="70" t="s">
        <v>251</v>
      </c>
      <c r="C59" s="67" t="s">
        <v>138</v>
      </c>
      <c r="D59" s="69">
        <v>42269</v>
      </c>
      <c r="E59" s="69">
        <v>42269</v>
      </c>
      <c r="G59" s="109">
        <v>42269</v>
      </c>
      <c r="H59" s="109">
        <v>42269</v>
      </c>
      <c r="J59" s="110">
        <f t="shared" si="0"/>
        <v>0</v>
      </c>
      <c r="K59" s="110">
        <f t="shared" si="1"/>
        <v>0</v>
      </c>
    </row>
    <row r="60" spans="1:11">
      <c r="A60" s="67" t="s">
        <v>115</v>
      </c>
      <c r="B60" s="68" t="s">
        <v>252</v>
      </c>
      <c r="C60" s="67" t="s">
        <v>138</v>
      </c>
      <c r="D60" s="69">
        <v>42235</v>
      </c>
      <c r="E60" s="69">
        <v>42235</v>
      </c>
      <c r="G60" s="109">
        <v>42235</v>
      </c>
      <c r="H60" s="109">
        <v>42235</v>
      </c>
      <c r="J60" s="110">
        <f t="shared" si="0"/>
        <v>0</v>
      </c>
      <c r="K60" s="110">
        <f t="shared" si="1"/>
        <v>0</v>
      </c>
    </row>
    <row r="61" spans="1:11">
      <c r="A61" s="67" t="s">
        <v>116</v>
      </c>
      <c r="B61" s="68" t="s">
        <v>253</v>
      </c>
      <c r="C61" s="67" t="s">
        <v>138</v>
      </c>
      <c r="D61" s="69">
        <v>42263</v>
      </c>
      <c r="E61" s="69">
        <v>42263</v>
      </c>
      <c r="G61" s="109">
        <v>42263</v>
      </c>
      <c r="H61" s="109">
        <v>42263</v>
      </c>
      <c r="J61" s="110">
        <f t="shared" si="0"/>
        <v>0</v>
      </c>
      <c r="K61" s="110">
        <f t="shared" si="1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Raport</vt:lpstr>
      <vt:lpstr>Status Produktów</vt:lpstr>
      <vt:lpstr>Zaawansowanie %-old</vt:lpstr>
      <vt:lpstr>Załączniki</vt:lpstr>
      <vt:lpstr>Slowniki</vt:lpstr>
      <vt:lpstr>Harmonogram SOOŚ PZRP</vt:lpstr>
      <vt:lpstr>harmSOOSPZRP</vt:lpstr>
      <vt:lpstr>Raport!Obszar_wydruku</vt:lpstr>
      <vt:lpstr>Statusy</vt:lpstr>
      <vt:lpstr>Raport!Tytuły_wydruku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ASP</cp:lastModifiedBy>
  <cp:lastPrinted>2014-10-13T09:14:36Z</cp:lastPrinted>
  <dcterms:created xsi:type="dcterms:W3CDTF">2011-03-07T07:53:51Z</dcterms:created>
  <dcterms:modified xsi:type="dcterms:W3CDTF">2017-02-20T13:58:43Z</dcterms:modified>
</cp:coreProperties>
</file>